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DATA2\KANTOLARI\DATA\cumulus\tilastot\vakuutus\Vahinkovakuutus\Ulkomaiset vahinkovak\"/>
    </mc:Choice>
  </mc:AlternateContent>
  <bookViews>
    <workbookView xWindow="0" yWindow="0" windowWidth="22155" windowHeight="14565"/>
  </bookViews>
  <sheets>
    <sheet name="vahinko" sheetId="1" r:id="rId1"/>
    <sheet name="skade" sheetId="2" r:id="rId2"/>
    <sheet name="non-life" sheetId="3" r:id="rId3"/>
  </sheets>
  <calcPr calcId="152511"/>
</workbook>
</file>

<file path=xl/calcChain.xml><?xml version="1.0" encoding="utf-8"?>
<calcChain xmlns="http://schemas.openxmlformats.org/spreadsheetml/2006/main">
  <c r="C10" i="3" l="1"/>
  <c r="D10" i="3"/>
  <c r="E10" i="3"/>
  <c r="K11" i="3"/>
  <c r="K39" i="3" s="1"/>
  <c r="M11" i="3"/>
  <c r="C12" i="3"/>
  <c r="E12" i="3"/>
  <c r="C13" i="3"/>
  <c r="D13" i="3"/>
  <c r="E13" i="3"/>
  <c r="D14" i="3"/>
  <c r="G14" i="3"/>
  <c r="C14" i="3" s="1"/>
  <c r="C39" i="3" s="1"/>
  <c r="H14" i="3"/>
  <c r="I14" i="3"/>
  <c r="E14" i="3" s="1"/>
  <c r="E39" i="3" s="1"/>
  <c r="K14" i="3"/>
  <c r="L14" i="3"/>
  <c r="M14" i="3"/>
  <c r="C15" i="3"/>
  <c r="D15" i="3"/>
  <c r="E15" i="3"/>
  <c r="C16" i="3"/>
  <c r="D16" i="3"/>
  <c r="E16" i="3"/>
  <c r="C21" i="3"/>
  <c r="D21" i="3"/>
  <c r="E21" i="3"/>
  <c r="C22" i="3"/>
  <c r="C25" i="3"/>
  <c r="D25" i="3"/>
  <c r="E25" i="3"/>
  <c r="C26" i="3"/>
  <c r="D26" i="3"/>
  <c r="E26" i="3"/>
  <c r="C30" i="3"/>
  <c r="G30" i="3"/>
  <c r="H30" i="3"/>
  <c r="D30" i="3" s="1"/>
  <c r="I30" i="3"/>
  <c r="E30" i="3" s="1"/>
  <c r="K30" i="3"/>
  <c r="L30" i="3"/>
  <c r="M30" i="3"/>
  <c r="C37" i="3"/>
  <c r="D37" i="3"/>
  <c r="E37" i="3"/>
  <c r="G39" i="3"/>
  <c r="H39" i="3"/>
  <c r="L39" i="3"/>
  <c r="M39" i="3"/>
  <c r="C10" i="2"/>
  <c r="D10" i="2"/>
  <c r="D39" i="2" s="1"/>
  <c r="E10" i="2"/>
  <c r="K11" i="2"/>
  <c r="K39" i="2" s="1"/>
  <c r="M11" i="2"/>
  <c r="C12" i="2"/>
  <c r="E12" i="2"/>
  <c r="C13" i="2"/>
  <c r="D13" i="2"/>
  <c r="E13" i="2"/>
  <c r="C14" i="2"/>
  <c r="D14" i="2"/>
  <c r="G14" i="2"/>
  <c r="H14" i="2"/>
  <c r="I14" i="2"/>
  <c r="E14" i="2" s="1"/>
  <c r="K14" i="2"/>
  <c r="L14" i="2"/>
  <c r="M14" i="2"/>
  <c r="C15" i="2"/>
  <c r="D15" i="2"/>
  <c r="E15" i="2"/>
  <c r="C16" i="2"/>
  <c r="D16" i="2"/>
  <c r="E16" i="2"/>
  <c r="C21" i="2"/>
  <c r="D21" i="2"/>
  <c r="E21" i="2"/>
  <c r="C22" i="2"/>
  <c r="C25" i="2"/>
  <c r="D25" i="2"/>
  <c r="E25" i="2"/>
  <c r="C26" i="2"/>
  <c r="D26" i="2"/>
  <c r="E26" i="2"/>
  <c r="C30" i="2"/>
  <c r="G30" i="2"/>
  <c r="H30" i="2"/>
  <c r="D30" i="2" s="1"/>
  <c r="I30" i="2"/>
  <c r="K30" i="2"/>
  <c r="L30" i="2"/>
  <c r="M30" i="2"/>
  <c r="E30" i="2" s="1"/>
  <c r="C37" i="2"/>
  <c r="D37" i="2"/>
  <c r="E37" i="2"/>
  <c r="C39" i="2"/>
  <c r="G39" i="2"/>
  <c r="H39" i="2"/>
  <c r="L39" i="2"/>
  <c r="M39" i="2"/>
  <c r="D39" i="3" l="1"/>
  <c r="I39" i="3"/>
  <c r="E39" i="2"/>
  <c r="I39" i="2"/>
  <c r="M14" i="1"/>
  <c r="L14" i="1"/>
  <c r="K14" i="1"/>
  <c r="I14" i="1"/>
  <c r="E14" i="1" s="1"/>
  <c r="H14" i="1"/>
  <c r="H39" i="1" s="1"/>
  <c r="G14" i="1"/>
  <c r="G39" i="1" s="1"/>
  <c r="M30" i="1"/>
  <c r="L30" i="1"/>
  <c r="K30" i="1"/>
  <c r="H30" i="1"/>
  <c r="D30" i="1" s="1"/>
  <c r="I30" i="1"/>
  <c r="G30" i="1"/>
  <c r="C30" i="1" s="1"/>
  <c r="E26" i="1"/>
  <c r="D26" i="1"/>
  <c r="C26" i="1"/>
  <c r="M11" i="1"/>
  <c r="L11" i="1"/>
  <c r="K11" i="1"/>
  <c r="M39" i="1"/>
  <c r="L39" i="1"/>
  <c r="K39" i="1"/>
  <c r="I39" i="1"/>
  <c r="E13" i="1"/>
  <c r="E25" i="1"/>
  <c r="E15" i="1"/>
  <c r="E10" i="1"/>
  <c r="E37" i="1"/>
  <c r="E21" i="1"/>
  <c r="E27" i="1"/>
  <c r="E12" i="1"/>
  <c r="E16" i="1"/>
  <c r="E36" i="1"/>
  <c r="E17" i="1"/>
  <c r="E18" i="1"/>
  <c r="E19" i="1"/>
  <c r="E20" i="1"/>
  <c r="E22" i="1"/>
  <c r="E23" i="1"/>
  <c r="E24" i="1"/>
  <c r="E28" i="1"/>
  <c r="E29" i="1"/>
  <c r="E30" i="1"/>
  <c r="E31" i="1"/>
  <c r="E32" i="1"/>
  <c r="E33" i="1"/>
  <c r="E35" i="1"/>
  <c r="D13" i="1"/>
  <c r="D25" i="1"/>
  <c r="D15" i="1"/>
  <c r="D10" i="1"/>
  <c r="D37" i="1"/>
  <c r="D21" i="1"/>
  <c r="D27" i="1"/>
  <c r="D16" i="1"/>
  <c r="D36" i="1"/>
  <c r="D12" i="1"/>
  <c r="D17" i="1"/>
  <c r="D18" i="1"/>
  <c r="D19" i="1"/>
  <c r="D20" i="1"/>
  <c r="D22" i="1"/>
  <c r="D23" i="1"/>
  <c r="D24" i="1"/>
  <c r="D28" i="1"/>
  <c r="D29" i="1"/>
  <c r="D31" i="1"/>
  <c r="D32" i="1"/>
  <c r="D33" i="1"/>
  <c r="D35" i="1"/>
  <c r="C10" i="1"/>
  <c r="C25" i="1"/>
  <c r="C35" i="1"/>
  <c r="C37" i="1"/>
  <c r="C13" i="1"/>
  <c r="C15" i="1"/>
  <c r="C21" i="1"/>
  <c r="C22" i="1"/>
  <c r="C27" i="1"/>
  <c r="C12" i="1"/>
  <c r="C16" i="1"/>
  <c r="C17" i="1"/>
  <c r="C18" i="1"/>
  <c r="C19" i="1"/>
  <c r="C20" i="1"/>
  <c r="C23" i="1"/>
  <c r="C24" i="1"/>
  <c r="C28" i="1"/>
  <c r="C29" i="1"/>
  <c r="C31" i="1"/>
  <c r="C32" i="1"/>
  <c r="C33" i="1"/>
  <c r="E39" i="1" l="1"/>
  <c r="C14" i="1"/>
  <c r="C39" i="1" s="1"/>
  <c r="D14" i="1"/>
  <c r="D39" i="1" s="1"/>
</calcChain>
</file>

<file path=xl/sharedStrings.xml><?xml version="1.0" encoding="utf-8"?>
<sst xmlns="http://schemas.openxmlformats.org/spreadsheetml/2006/main" count="166" uniqueCount="107">
  <si>
    <t>Yhteensä</t>
  </si>
  <si>
    <t>Sijoittautumisoikeuden perusteella</t>
  </si>
  <si>
    <t>Palvelujen vapaan tarjonnan perusteella</t>
  </si>
  <si>
    <t>Maksetut</t>
  </si>
  <si>
    <t>korvaukset</t>
  </si>
  <si>
    <t xml:space="preserve">    Tuhat  € </t>
  </si>
  <si>
    <t>Belgia</t>
  </si>
  <si>
    <t>Espanja</t>
  </si>
  <si>
    <t>Hollanti</t>
  </si>
  <si>
    <t>Irlanti</t>
  </si>
  <si>
    <t>Iso-Britannia</t>
  </si>
  <si>
    <t>Italia</t>
  </si>
  <si>
    <t>Itävalta</t>
  </si>
  <si>
    <t>Kreikka</t>
  </si>
  <si>
    <t>Kypros</t>
  </si>
  <si>
    <t>Latvia</t>
  </si>
  <si>
    <t>Liettua</t>
  </si>
  <si>
    <t>Luxemburg</t>
  </si>
  <si>
    <t>Malta</t>
  </si>
  <si>
    <t>Portugali</t>
  </si>
  <si>
    <t>Puola</t>
  </si>
  <si>
    <t>Ranska</t>
  </si>
  <si>
    <t>Ruotsi</t>
  </si>
  <si>
    <t>Saksa</t>
  </si>
  <si>
    <t>Slovakia</t>
  </si>
  <si>
    <t>Slovenia</t>
  </si>
  <si>
    <t>Tanska</t>
  </si>
  <si>
    <t>Tshekki</t>
  </si>
  <si>
    <t>Unkari</t>
  </si>
  <si>
    <t>Viro</t>
  </si>
  <si>
    <t>Muut ETA-maat</t>
  </si>
  <si>
    <t>Islanti</t>
  </si>
  <si>
    <t>Liechtenstein</t>
  </si>
  <si>
    <t>Norja</t>
  </si>
  <si>
    <t>Palkkiot</t>
  </si>
  <si>
    <t>EU- maat</t>
  </si>
  <si>
    <t>Kokonais-</t>
  </si>
  <si>
    <t>vakuutus-</t>
  </si>
  <si>
    <t>maksutulo</t>
  </si>
  <si>
    <t xml:space="preserve">ULKOMAISTEN ETA-VAKUUTUSYHTIÖIDEN TOIMINTA SUOMESSA  VUONNA 2006 - vahinkovakuutus </t>
  </si>
  <si>
    <t>Totalt</t>
  </si>
  <si>
    <t>Norge</t>
  </si>
  <si>
    <t>Liechtenstain</t>
  </si>
  <si>
    <t>Island</t>
  </si>
  <si>
    <t>Övriga EES-stater</t>
  </si>
  <si>
    <t>Estland</t>
  </si>
  <si>
    <t>Ungern</t>
  </si>
  <si>
    <t>Tjeckien</t>
  </si>
  <si>
    <t>Danmark</t>
  </si>
  <si>
    <t>Slovenien</t>
  </si>
  <si>
    <t>Slovakien</t>
  </si>
  <si>
    <t>Tyskland</t>
  </si>
  <si>
    <t>Sverige</t>
  </si>
  <si>
    <t>Frankrike</t>
  </si>
  <si>
    <t>Polen</t>
  </si>
  <si>
    <t>Portugal</t>
  </si>
  <si>
    <t>Litauen</t>
  </si>
  <si>
    <t>Lettland</t>
  </si>
  <si>
    <t>Cypern</t>
  </si>
  <si>
    <t>Grekland</t>
  </si>
  <si>
    <t xml:space="preserve">Österrike </t>
  </si>
  <si>
    <t>Italien</t>
  </si>
  <si>
    <t>England</t>
  </si>
  <si>
    <t xml:space="preserve">Irland </t>
  </si>
  <si>
    <t>Holland</t>
  </si>
  <si>
    <t>Spanien</t>
  </si>
  <si>
    <t>Belgien</t>
  </si>
  <si>
    <t>Övriga Eu- länder</t>
  </si>
  <si>
    <t>provisioner</t>
  </si>
  <si>
    <t xml:space="preserve"> - erhållna</t>
  </si>
  <si>
    <t>ersättningar</t>
  </si>
  <si>
    <t>inkomst</t>
  </si>
  <si>
    <t>Utbetalda</t>
  </si>
  <si>
    <t>Premie-</t>
  </si>
  <si>
    <t>Med stöd av fritt utbud av tjänster</t>
  </si>
  <si>
    <t>Med stöd av etableringsrätten</t>
  </si>
  <si>
    <r>
      <t>De utländska försäkringsbolagens verksamhet i Finland 2006  s</t>
    </r>
    <r>
      <rPr>
        <b/>
        <sz val="14"/>
        <color indexed="60"/>
        <rFont val="Arial"/>
        <family val="2"/>
      </rPr>
      <t>kadeförsäkring</t>
    </r>
  </si>
  <si>
    <t>Total</t>
  </si>
  <si>
    <t>Norway</t>
  </si>
  <si>
    <t>Iceland</t>
  </si>
  <si>
    <t>Estonia</t>
  </si>
  <si>
    <t>Hungary</t>
  </si>
  <si>
    <t>Czech Republic</t>
  </si>
  <si>
    <t>Denmark</t>
  </si>
  <si>
    <t>Germany</t>
  </si>
  <si>
    <t>Sweden</t>
  </si>
  <si>
    <t>France</t>
  </si>
  <si>
    <t>Poland</t>
  </si>
  <si>
    <t>Lithuania</t>
  </si>
  <si>
    <t>Cyprus</t>
  </si>
  <si>
    <t>Greece</t>
  </si>
  <si>
    <t>Austria</t>
  </si>
  <si>
    <t>Italy</t>
  </si>
  <si>
    <t>United Kingdom</t>
  </si>
  <si>
    <t>Ireland</t>
  </si>
  <si>
    <t>The Netherlands</t>
  </si>
  <si>
    <t>Spain</t>
  </si>
  <si>
    <t>Belgium</t>
  </si>
  <si>
    <t>total</t>
  </si>
  <si>
    <t>paid</t>
  </si>
  <si>
    <t>earned</t>
  </si>
  <si>
    <t>Commissions</t>
  </si>
  <si>
    <t>Claims</t>
  </si>
  <si>
    <t xml:space="preserve">Premiums </t>
  </si>
  <si>
    <t>Freedom of Services</t>
  </si>
  <si>
    <t>Right of Establishment</t>
  </si>
  <si>
    <r>
      <t xml:space="preserve">Transactions carried out under the freedom to provide services in EEA in 2006.  </t>
    </r>
    <r>
      <rPr>
        <b/>
        <sz val="14"/>
        <color indexed="60"/>
        <rFont val="Arial"/>
        <family val="2"/>
      </rPr>
      <t>Non-life Insurance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</si>
</sst>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Arial"/>
    </font>
    <font>
      <sz val="9"/>
      <name val="Arial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4"/>
      <name val="Arial"/>
      <family val="2"/>
    </font>
    <font>
      <b/>
      <sz val="14"/>
      <color indexed="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2" borderId="0" xfId="0" applyNumberFormat="1" applyFont="1" applyFill="1"/>
    <xf numFmtId="3" fontId="4" fillId="2" borderId="0" xfId="0" applyNumberFormat="1" applyFont="1" applyFill="1"/>
    <xf numFmtId="0" fontId="0" fillId="2" borderId="0" xfId="0" applyFill="1"/>
    <xf numFmtId="1" fontId="2" fillId="2" borderId="0" xfId="0" applyNumberFormat="1" applyFont="1" applyFill="1"/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/>
    <xf numFmtId="3" fontId="4" fillId="2" borderId="1" xfId="0" applyNumberFormat="1" applyFont="1" applyFill="1" applyBorder="1"/>
    <xf numFmtId="3" fontId="0" fillId="2" borderId="1" xfId="0" applyNumberFormat="1" applyFill="1" applyBorder="1"/>
    <xf numFmtId="3" fontId="5" fillId="2" borderId="1" xfId="0" applyNumberFormat="1" applyFont="1" applyFill="1" applyBorder="1"/>
    <xf numFmtId="3" fontId="2" fillId="2" borderId="1" xfId="0" applyNumberFormat="1" applyFont="1" applyFill="1" applyBorder="1"/>
    <xf numFmtId="0" fontId="6" fillId="0" borderId="0" xfId="0" applyFont="1"/>
    <xf numFmtId="3" fontId="4" fillId="3" borderId="1" xfId="0" applyNumberFormat="1" applyFont="1" applyFill="1" applyBorder="1"/>
    <xf numFmtId="0" fontId="4" fillId="3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3" fontId="0" fillId="3" borderId="1" xfId="0" applyNumberFormat="1" applyFill="1" applyBorder="1"/>
    <xf numFmtId="3" fontId="5" fillId="3" borderId="1" xfId="0" applyNumberFormat="1" applyFont="1" applyFill="1" applyBorder="1"/>
    <xf numFmtId="3" fontId="2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right"/>
    </xf>
    <xf numFmtId="0" fontId="0" fillId="3" borderId="1" xfId="0" applyFill="1" applyBorder="1"/>
    <xf numFmtId="1" fontId="2" fillId="3" borderId="1" xfId="0" applyNumberFormat="1" applyFont="1" applyFill="1" applyBorder="1"/>
    <xf numFmtId="0" fontId="7" fillId="0" borderId="0" xfId="0" applyFont="1"/>
    <xf numFmtId="0" fontId="2" fillId="0" borderId="0" xfId="1" applyFont="1"/>
    <xf numFmtId="0" fontId="5" fillId="0" borderId="0" xfId="1" applyFont="1"/>
    <xf numFmtId="0" fontId="8" fillId="0" borderId="0" xfId="1"/>
    <xf numFmtId="0" fontId="1" fillId="0" borderId="0" xfId="1" applyFont="1"/>
    <xf numFmtId="3" fontId="5" fillId="3" borderId="1" xfId="0" applyNumberFormat="1" applyFont="1" applyFill="1" applyBorder="1" applyAlignment="1">
      <alignment horizontal="right"/>
    </xf>
    <xf numFmtId="0" fontId="5" fillId="3" borderId="1" xfId="0" applyNumberFormat="1" applyFont="1" applyFill="1" applyBorder="1" applyProtection="1">
      <protection locked="0"/>
    </xf>
    <xf numFmtId="6" fontId="5" fillId="0" borderId="0" xfId="2" applyNumberFormat="1" applyFont="1" applyAlignment="1">
      <alignment horizontal="right"/>
    </xf>
    <xf numFmtId="6" fontId="5" fillId="0" borderId="0" xfId="3" applyNumberFormat="1" applyFont="1" applyAlignment="1">
      <alignment horizontal="right"/>
    </xf>
    <xf numFmtId="6" fontId="5" fillId="0" borderId="0" xfId="4" applyNumberFormat="1" applyFont="1" applyAlignment="1">
      <alignment horizontal="right"/>
    </xf>
    <xf numFmtId="0" fontId="1" fillId="0" borderId="0" xfId="5" applyFont="1" applyAlignment="1">
      <alignment horizontal="right"/>
    </xf>
    <xf numFmtId="0" fontId="2" fillId="0" borderId="0" xfId="5" applyFont="1"/>
    <xf numFmtId="0" fontId="2" fillId="0" borderId="0" xfId="5" applyFont="1" applyAlignment="1">
      <alignment horizontal="right"/>
    </xf>
    <xf numFmtId="0" fontId="1" fillId="0" borderId="0" xfId="6" applyFont="1" applyAlignment="1">
      <alignment horizontal="right"/>
    </xf>
    <xf numFmtId="0" fontId="2" fillId="0" borderId="0" xfId="6" applyFont="1"/>
    <xf numFmtId="0" fontId="2" fillId="0" borderId="0" xfId="6" applyFont="1" applyAlignment="1">
      <alignment horizontal="right"/>
    </xf>
    <xf numFmtId="0" fontId="1" fillId="0" borderId="0" xfId="7" applyFont="1" applyAlignment="1">
      <alignment horizontal="right"/>
    </xf>
    <xf numFmtId="0" fontId="2" fillId="0" borderId="0" xfId="7" applyFont="1"/>
    <xf numFmtId="0" fontId="2" fillId="0" borderId="0" xfId="7" applyFont="1" applyAlignment="1">
      <alignment horizontal="right"/>
    </xf>
    <xf numFmtId="0" fontId="9" fillId="0" borderId="0" xfId="8" applyFont="1"/>
    <xf numFmtId="0" fontId="9" fillId="0" borderId="0" xfId="9" applyFont="1"/>
    <xf numFmtId="0" fontId="10" fillId="0" borderId="0" xfId="0" applyFont="1"/>
    <xf numFmtId="0" fontId="10" fillId="0" borderId="0" xfId="10" applyFont="1"/>
    <xf numFmtId="0" fontId="11" fillId="0" borderId="0" xfId="0" applyFont="1"/>
    <xf numFmtId="0" fontId="5" fillId="0" borderId="0" xfId="7" applyFont="1"/>
    <xf numFmtId="0" fontId="2" fillId="0" borderId="0" xfId="2" applyFont="1"/>
    <xf numFmtId="0" fontId="2" fillId="0" borderId="0" xfId="2" applyFont="1" applyAlignment="1">
      <alignment horizontal="right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8" applyFont="1"/>
    <xf numFmtId="0" fontId="10" fillId="0" borderId="0" xfId="9" applyFont="1"/>
  </cellXfs>
  <cellStyles count="11">
    <cellStyle name="Normaali 10" xfId="5"/>
    <cellStyle name="Normaali 11" xfId="1"/>
    <cellStyle name="Normaali 2" xfId="10"/>
    <cellStyle name="Normaali 3" xfId="9"/>
    <cellStyle name="Normaali 4" xfId="8"/>
    <cellStyle name="Normaali 5" xfId="4"/>
    <cellStyle name="Normaali 6" xfId="3"/>
    <cellStyle name="Normaali 7" xfId="2"/>
    <cellStyle name="Normaali 8" xfId="7"/>
    <cellStyle name="Normaali 9" xf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"/>
    </sheetView>
  </sheetViews>
  <sheetFormatPr defaultRowHeight="12.75" x14ac:dyDescent="0.2"/>
  <cols>
    <col min="1" max="1" width="14.28515625" customWidth="1"/>
    <col min="2" max="2" width="5.7109375" customWidth="1"/>
    <col min="3" max="3" width="10.5703125" customWidth="1"/>
    <col min="4" max="4" width="10.28515625" customWidth="1"/>
    <col min="5" max="5" width="10.140625" customWidth="1"/>
    <col min="6" max="6" width="3.140625" customWidth="1"/>
    <col min="7" max="9" width="12.140625" customWidth="1"/>
    <col min="10" max="10" width="3.140625" customWidth="1"/>
    <col min="11" max="11" width="9.5703125" customWidth="1"/>
    <col min="12" max="12" width="10.140625" customWidth="1"/>
    <col min="13" max="14" width="9.5703125" customWidth="1"/>
  </cols>
  <sheetData>
    <row r="1" spans="1:14" x14ac:dyDescent="0.2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2"/>
      <c r="B3" s="2"/>
      <c r="C3" s="27" t="s">
        <v>0</v>
      </c>
      <c r="D3" s="2"/>
      <c r="E3" s="2"/>
      <c r="F3" s="2"/>
      <c r="G3" s="27" t="s">
        <v>1</v>
      </c>
      <c r="H3" s="2"/>
      <c r="I3" s="2"/>
      <c r="J3" s="2"/>
      <c r="K3" s="27" t="s">
        <v>2</v>
      </c>
      <c r="L3" s="2"/>
      <c r="M3" s="2"/>
      <c r="N3" s="2"/>
    </row>
    <row r="4" spans="1:14" x14ac:dyDescent="0.2">
      <c r="A4" s="2"/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</row>
    <row r="5" spans="1:14" x14ac:dyDescent="0.2">
      <c r="A5" s="2"/>
      <c r="B5" s="2"/>
      <c r="C5" s="2" t="s">
        <v>36</v>
      </c>
      <c r="D5" s="2" t="s">
        <v>3</v>
      </c>
      <c r="E5" s="2" t="s">
        <v>34</v>
      </c>
      <c r="F5" s="2"/>
      <c r="G5" s="2" t="s">
        <v>36</v>
      </c>
      <c r="H5" s="2" t="s">
        <v>3</v>
      </c>
      <c r="I5" s="2" t="s">
        <v>34</v>
      </c>
      <c r="J5" s="2"/>
      <c r="K5" s="2" t="s">
        <v>36</v>
      </c>
      <c r="L5" s="2" t="s">
        <v>3</v>
      </c>
      <c r="M5" s="2" t="s">
        <v>34</v>
      </c>
      <c r="N5" s="2"/>
    </row>
    <row r="6" spans="1:14" x14ac:dyDescent="0.2">
      <c r="A6" s="2"/>
      <c r="B6" s="2"/>
      <c r="C6" s="2" t="s">
        <v>37</v>
      </c>
      <c r="D6" s="2" t="s">
        <v>4</v>
      </c>
      <c r="E6" s="2"/>
      <c r="F6" s="2"/>
      <c r="G6" s="2" t="s">
        <v>37</v>
      </c>
      <c r="H6" s="2" t="s">
        <v>4</v>
      </c>
      <c r="I6" s="2"/>
      <c r="J6" s="2"/>
      <c r="K6" s="2" t="s">
        <v>37</v>
      </c>
      <c r="L6" s="2" t="s">
        <v>4</v>
      </c>
      <c r="M6" s="2"/>
      <c r="N6" s="2"/>
    </row>
    <row r="7" spans="1:14" x14ac:dyDescent="0.2">
      <c r="A7" s="2"/>
      <c r="B7" s="2"/>
      <c r="C7" s="2" t="s">
        <v>38</v>
      </c>
      <c r="D7" s="2"/>
      <c r="E7" s="2"/>
      <c r="F7" s="2"/>
      <c r="G7" s="2" t="s">
        <v>38</v>
      </c>
      <c r="H7" s="2"/>
      <c r="I7" s="2"/>
      <c r="J7" s="2"/>
      <c r="K7" s="2" t="s">
        <v>38</v>
      </c>
      <c r="L7" s="2"/>
      <c r="M7" s="2"/>
      <c r="N7" s="2"/>
    </row>
    <row r="8" spans="1:14" x14ac:dyDescent="0.2">
      <c r="A8" s="3"/>
      <c r="B8" s="3"/>
      <c r="C8" s="4" t="s">
        <v>5</v>
      </c>
      <c r="D8" s="4" t="s">
        <v>5</v>
      </c>
      <c r="E8" s="4" t="s">
        <v>5</v>
      </c>
      <c r="F8" s="4"/>
      <c r="G8" s="4" t="s">
        <v>5</v>
      </c>
      <c r="H8" s="4" t="s">
        <v>5</v>
      </c>
      <c r="I8" s="4" t="s">
        <v>5</v>
      </c>
      <c r="J8" s="4"/>
      <c r="K8" s="4" t="s">
        <v>5</v>
      </c>
      <c r="L8" s="4" t="s">
        <v>5</v>
      </c>
      <c r="M8" s="4" t="s">
        <v>5</v>
      </c>
    </row>
    <row r="9" spans="1:14" x14ac:dyDescent="0.2">
      <c r="A9" s="2" t="s">
        <v>35</v>
      </c>
      <c r="B9" s="1"/>
      <c r="C9" s="10"/>
      <c r="D9" s="11"/>
      <c r="E9" s="11"/>
      <c r="F9" s="11"/>
      <c r="G9" s="11"/>
      <c r="H9" s="11"/>
      <c r="I9" s="11"/>
      <c r="J9" s="11"/>
      <c r="K9" s="11"/>
      <c r="L9" s="12"/>
      <c r="M9" s="12"/>
    </row>
    <row r="10" spans="1:14" x14ac:dyDescent="0.2">
      <c r="A10" s="4" t="s">
        <v>6</v>
      </c>
      <c r="B10" s="4"/>
      <c r="C10" s="18">
        <f>G10+K10</f>
        <v>1999</v>
      </c>
      <c r="D10" s="18">
        <f>H10+L10</f>
        <v>319</v>
      </c>
      <c r="E10" s="18">
        <f>I10+M10</f>
        <v>71</v>
      </c>
      <c r="F10" s="13"/>
      <c r="G10" s="18"/>
      <c r="H10" s="18"/>
      <c r="I10" s="18"/>
      <c r="J10" s="13"/>
      <c r="K10" s="18">
        <v>1999</v>
      </c>
      <c r="L10" s="18">
        <v>319</v>
      </c>
      <c r="M10" s="18">
        <v>71</v>
      </c>
      <c r="N10" s="7"/>
    </row>
    <row r="11" spans="1:14" x14ac:dyDescent="0.2">
      <c r="A11" s="4" t="s">
        <v>7</v>
      </c>
      <c r="B11" s="4"/>
      <c r="C11" s="18">
        <v>0</v>
      </c>
      <c r="D11" s="18">
        <v>0</v>
      </c>
      <c r="E11" s="18">
        <v>0</v>
      </c>
      <c r="F11" s="13"/>
      <c r="G11" s="18"/>
      <c r="H11" s="18"/>
      <c r="I11" s="18"/>
      <c r="J11" s="13"/>
      <c r="K11" s="18">
        <f>(63800+998)/1000</f>
        <v>64.798000000000002</v>
      </c>
      <c r="L11" s="18">
        <f>412.36/1000</f>
        <v>0.41236</v>
      </c>
      <c r="M11" s="18">
        <f>(15950+249)/1000</f>
        <v>16.199000000000002</v>
      </c>
      <c r="N11" s="7"/>
    </row>
    <row r="12" spans="1:14" x14ac:dyDescent="0.2">
      <c r="A12" s="4" t="s">
        <v>8</v>
      </c>
      <c r="B12" s="4"/>
      <c r="C12" s="18">
        <f t="shared" ref="C12:C33" si="0">G12+K12</f>
        <v>342</v>
      </c>
      <c r="D12" s="18">
        <f t="shared" ref="D12:D33" si="1">H12+L12</f>
        <v>0</v>
      </c>
      <c r="E12" s="18">
        <f t="shared" ref="E12:E33" si="2">I12+M12</f>
        <v>18</v>
      </c>
      <c r="F12" s="13"/>
      <c r="G12" s="18"/>
      <c r="H12" s="18"/>
      <c r="I12" s="18"/>
      <c r="J12" s="13"/>
      <c r="K12" s="18">
        <v>342</v>
      </c>
      <c r="L12" s="18">
        <v>0</v>
      </c>
      <c r="M12" s="18">
        <v>18</v>
      </c>
      <c r="N12" s="7"/>
    </row>
    <row r="13" spans="1:14" x14ac:dyDescent="0.2">
      <c r="A13" s="4" t="s">
        <v>9</v>
      </c>
      <c r="B13" s="4"/>
      <c r="C13" s="18">
        <f t="shared" si="0"/>
        <v>60323</v>
      </c>
      <c r="D13" s="18">
        <f t="shared" si="1"/>
        <v>40477</v>
      </c>
      <c r="E13" s="18">
        <f t="shared" si="2"/>
        <v>1619</v>
      </c>
      <c r="F13" s="13"/>
      <c r="G13" s="18">
        <v>24948</v>
      </c>
      <c r="H13" s="18">
        <v>29333</v>
      </c>
      <c r="I13" s="18">
        <v>568</v>
      </c>
      <c r="J13" s="13"/>
      <c r="K13" s="18">
        <v>35375</v>
      </c>
      <c r="L13" s="18">
        <v>11144</v>
      </c>
      <c r="M13" s="18">
        <v>1051</v>
      </c>
      <c r="N13" s="7"/>
    </row>
    <row r="14" spans="1:14" x14ac:dyDescent="0.2">
      <c r="A14" s="4" t="s">
        <v>10</v>
      </c>
      <c r="B14" s="4"/>
      <c r="C14" s="18">
        <f t="shared" si="0"/>
        <v>64459.174271022202</v>
      </c>
      <c r="D14" s="18">
        <f t="shared" si="1"/>
        <v>13117.141753113574</v>
      </c>
      <c r="E14" s="18">
        <f t="shared" si="2"/>
        <v>20362.333917902684</v>
      </c>
      <c r="F14" s="13"/>
      <c r="G14" s="18">
        <f>(17169+259+489+12846)/0.67286</f>
        <v>45719.763398032279</v>
      </c>
      <c r="H14" s="18">
        <f>(5476+2387)/0.67286</f>
        <v>11685.937639330617</v>
      </c>
      <c r="I14" s="18">
        <f>(7301+173+10+6360)/0.67286</f>
        <v>20574.859554736497</v>
      </c>
      <c r="J14" s="13"/>
      <c r="K14" s="18">
        <f>(268+4144+627+3511+3144+915)/0.67286</f>
        <v>18739.410872989924</v>
      </c>
      <c r="L14" s="18">
        <f>(59-12+1101+161+145+474-965)/0.67286</f>
        <v>1431.2041137829563</v>
      </c>
      <c r="M14" s="18">
        <f>(17+346+71+302+435-1314)/0.67286</f>
        <v>-212.52563683381388</v>
      </c>
      <c r="N14" s="7"/>
    </row>
    <row r="15" spans="1:14" x14ac:dyDescent="0.2">
      <c r="A15" s="4" t="s">
        <v>11</v>
      </c>
      <c r="B15" s="4"/>
      <c r="C15" s="18">
        <f t="shared" si="0"/>
        <v>282</v>
      </c>
      <c r="D15" s="18">
        <f t="shared" si="1"/>
        <v>2</v>
      </c>
      <c r="E15" s="18">
        <f t="shared" si="2"/>
        <v>60</v>
      </c>
      <c r="F15" s="13"/>
      <c r="G15" s="18"/>
      <c r="H15" s="18"/>
      <c r="I15" s="18"/>
      <c r="J15" s="13"/>
      <c r="K15" s="18">
        <v>282</v>
      </c>
      <c r="L15" s="18">
        <v>2</v>
      </c>
      <c r="M15" s="18">
        <v>60</v>
      </c>
      <c r="N15" s="7"/>
    </row>
    <row r="16" spans="1:14" x14ac:dyDescent="0.2">
      <c r="A16" s="4" t="s">
        <v>12</v>
      </c>
      <c r="B16" s="4"/>
      <c r="C16" s="18">
        <f t="shared" si="0"/>
        <v>1399</v>
      </c>
      <c r="D16" s="18">
        <f t="shared" si="1"/>
        <v>1445</v>
      </c>
      <c r="E16" s="18">
        <f t="shared" si="2"/>
        <v>33</v>
      </c>
      <c r="F16" s="13"/>
      <c r="G16" s="18"/>
      <c r="H16" s="18"/>
      <c r="I16" s="18"/>
      <c r="J16" s="13"/>
      <c r="K16" s="18">
        <v>1399</v>
      </c>
      <c r="L16" s="18">
        <v>1445</v>
      </c>
      <c r="M16" s="18">
        <v>33</v>
      </c>
      <c r="N16" s="7"/>
    </row>
    <row r="17" spans="1:14" x14ac:dyDescent="0.2">
      <c r="A17" s="4" t="s">
        <v>13</v>
      </c>
      <c r="B17" s="4"/>
      <c r="C17" s="18">
        <f t="shared" si="0"/>
        <v>0</v>
      </c>
      <c r="D17" s="18">
        <f t="shared" si="1"/>
        <v>0</v>
      </c>
      <c r="E17" s="18">
        <f t="shared" si="2"/>
        <v>0</v>
      </c>
      <c r="F17" s="13"/>
      <c r="G17" s="18"/>
      <c r="H17" s="18"/>
      <c r="I17" s="18"/>
      <c r="J17" s="13"/>
      <c r="K17" s="18"/>
      <c r="L17" s="18"/>
      <c r="M17" s="18"/>
      <c r="N17" s="7"/>
    </row>
    <row r="18" spans="1:14" x14ac:dyDescent="0.2">
      <c r="A18" s="4" t="s">
        <v>14</v>
      </c>
      <c r="B18" s="4"/>
      <c r="C18" s="18">
        <f t="shared" si="0"/>
        <v>0</v>
      </c>
      <c r="D18" s="18">
        <f t="shared" si="1"/>
        <v>0</v>
      </c>
      <c r="E18" s="18">
        <f t="shared" si="2"/>
        <v>0</v>
      </c>
      <c r="F18" s="13"/>
      <c r="G18" s="18"/>
      <c r="H18" s="18"/>
      <c r="I18" s="18"/>
      <c r="J18" s="13"/>
      <c r="K18" s="18"/>
      <c r="L18" s="18"/>
      <c r="M18" s="18"/>
      <c r="N18" s="7"/>
    </row>
    <row r="19" spans="1:14" x14ac:dyDescent="0.2">
      <c r="A19" s="4" t="s">
        <v>15</v>
      </c>
      <c r="B19" s="4"/>
      <c r="C19" s="18">
        <f t="shared" si="0"/>
        <v>0</v>
      </c>
      <c r="D19" s="18">
        <f t="shared" si="1"/>
        <v>0</v>
      </c>
      <c r="E19" s="18">
        <f t="shared" si="2"/>
        <v>0</v>
      </c>
      <c r="F19" s="13"/>
      <c r="G19" s="18"/>
      <c r="H19" s="18"/>
      <c r="I19" s="18"/>
      <c r="J19" s="13"/>
      <c r="K19" s="18"/>
      <c r="L19" s="18"/>
      <c r="M19" s="18"/>
      <c r="N19" s="7"/>
    </row>
    <row r="20" spans="1:14" x14ac:dyDescent="0.2">
      <c r="A20" s="4" t="s">
        <v>16</v>
      </c>
      <c r="B20" s="4"/>
      <c r="C20" s="18">
        <f t="shared" si="0"/>
        <v>0</v>
      </c>
      <c r="D20" s="18">
        <f t="shared" si="1"/>
        <v>0</v>
      </c>
      <c r="E20" s="18">
        <f t="shared" si="2"/>
        <v>0</v>
      </c>
      <c r="F20" s="13"/>
      <c r="G20" s="18"/>
      <c r="H20" s="18"/>
      <c r="I20" s="18"/>
      <c r="J20" s="13"/>
      <c r="K20" s="18"/>
      <c r="L20" s="18"/>
      <c r="M20" s="18"/>
      <c r="N20" s="7"/>
    </row>
    <row r="21" spans="1:14" x14ac:dyDescent="0.2">
      <c r="A21" s="4" t="s">
        <v>17</v>
      </c>
      <c r="B21" s="4"/>
      <c r="C21" s="18">
        <f t="shared" si="0"/>
        <v>1401</v>
      </c>
      <c r="D21" s="18">
        <f t="shared" si="1"/>
        <v>239</v>
      </c>
      <c r="E21" s="18">
        <f t="shared" si="2"/>
        <v>160</v>
      </c>
      <c r="F21" s="13"/>
      <c r="G21" s="18"/>
      <c r="H21" s="18"/>
      <c r="I21" s="18"/>
      <c r="J21" s="13"/>
      <c r="K21" s="18">
        <v>1401</v>
      </c>
      <c r="L21" s="18">
        <v>239</v>
      </c>
      <c r="M21" s="18">
        <v>160</v>
      </c>
      <c r="N21" s="7"/>
    </row>
    <row r="22" spans="1:14" x14ac:dyDescent="0.2">
      <c r="A22" s="4" t="s">
        <v>18</v>
      </c>
      <c r="B22" s="4"/>
      <c r="C22" s="18">
        <f t="shared" si="0"/>
        <v>369.5</v>
      </c>
      <c r="D22" s="18">
        <f t="shared" si="1"/>
        <v>0</v>
      </c>
      <c r="E22" s="18">
        <f t="shared" si="2"/>
        <v>0</v>
      </c>
      <c r="F22" s="13"/>
      <c r="G22" s="18"/>
      <c r="H22" s="18"/>
      <c r="I22" s="18"/>
      <c r="J22" s="13"/>
      <c r="K22" s="18">
        <v>369.5</v>
      </c>
      <c r="L22" s="18">
        <v>0</v>
      </c>
      <c r="M22" s="18">
        <v>0</v>
      </c>
      <c r="N22" s="7"/>
    </row>
    <row r="23" spans="1:14" x14ac:dyDescent="0.2">
      <c r="A23" s="4" t="s">
        <v>19</v>
      </c>
      <c r="B23" s="4"/>
      <c r="C23" s="18">
        <f t="shared" si="0"/>
        <v>0</v>
      </c>
      <c r="D23" s="18">
        <f t="shared" si="1"/>
        <v>0</v>
      </c>
      <c r="E23" s="18">
        <f t="shared" si="2"/>
        <v>0</v>
      </c>
      <c r="F23" s="13"/>
      <c r="G23" s="18"/>
      <c r="H23" s="18"/>
      <c r="I23" s="18"/>
      <c r="J23" s="13"/>
      <c r="K23" s="18"/>
      <c r="L23" s="18"/>
      <c r="M23" s="18"/>
      <c r="N23" s="7"/>
    </row>
    <row r="24" spans="1:14" x14ac:dyDescent="0.2">
      <c r="A24" s="4" t="s">
        <v>20</v>
      </c>
      <c r="B24" s="4"/>
      <c r="C24" s="18">
        <f t="shared" si="0"/>
        <v>0</v>
      </c>
      <c r="D24" s="18">
        <f t="shared" si="1"/>
        <v>0</v>
      </c>
      <c r="E24" s="18">
        <f t="shared" si="2"/>
        <v>0</v>
      </c>
      <c r="F24" s="13"/>
      <c r="G24" s="18"/>
      <c r="H24" s="18"/>
      <c r="I24" s="18"/>
      <c r="J24" s="13"/>
      <c r="K24" s="18"/>
      <c r="L24" s="18"/>
      <c r="M24" s="18"/>
      <c r="N24" s="7"/>
    </row>
    <row r="25" spans="1:14" x14ac:dyDescent="0.2">
      <c r="A25" s="4" t="s">
        <v>21</v>
      </c>
      <c r="B25" s="4"/>
      <c r="C25" s="18">
        <f t="shared" si="0"/>
        <v>32524</v>
      </c>
      <c r="D25" s="18">
        <f t="shared" si="1"/>
        <v>8853</v>
      </c>
      <c r="E25" s="18">
        <f t="shared" si="2"/>
        <v>2445</v>
      </c>
      <c r="F25" s="13"/>
      <c r="G25" s="18">
        <v>29722</v>
      </c>
      <c r="H25" s="18">
        <v>8605</v>
      </c>
      <c r="I25" s="18">
        <v>2317</v>
      </c>
      <c r="J25" s="13"/>
      <c r="K25" s="18">
        <v>2802</v>
      </c>
      <c r="L25" s="18">
        <v>248</v>
      </c>
      <c r="M25" s="18">
        <v>128</v>
      </c>
      <c r="N25" s="7"/>
    </row>
    <row r="26" spans="1:14" x14ac:dyDescent="0.2">
      <c r="A26" s="4" t="s">
        <v>22</v>
      </c>
      <c r="B26" s="4"/>
      <c r="C26" s="19">
        <f>G26+K26</f>
        <v>20192</v>
      </c>
      <c r="D26" s="18">
        <f>H26+L26</f>
        <v>19265</v>
      </c>
      <c r="E26" s="18">
        <f>I26+M26</f>
        <v>643</v>
      </c>
      <c r="F26" s="13"/>
      <c r="G26" s="24"/>
      <c r="H26" s="24"/>
      <c r="I26" s="24"/>
      <c r="J26" s="13"/>
      <c r="K26" s="24">
        <v>20192</v>
      </c>
      <c r="L26" s="24">
        <v>19265</v>
      </c>
      <c r="M26" s="24">
        <v>643</v>
      </c>
      <c r="N26" s="7"/>
    </row>
    <row r="27" spans="1:14" x14ac:dyDescent="0.2">
      <c r="A27" s="4" t="s">
        <v>23</v>
      </c>
      <c r="B27" s="4"/>
      <c r="C27" s="18">
        <f t="shared" si="0"/>
        <v>0</v>
      </c>
      <c r="D27" s="18">
        <f t="shared" si="1"/>
        <v>0</v>
      </c>
      <c r="E27" s="18">
        <f t="shared" si="2"/>
        <v>0</v>
      </c>
      <c r="F27" s="13"/>
      <c r="G27" s="18"/>
      <c r="H27" s="18"/>
      <c r="I27" s="18"/>
      <c r="J27" s="13"/>
      <c r="K27" s="18"/>
      <c r="L27" s="18"/>
      <c r="M27" s="18"/>
      <c r="N27" s="7"/>
    </row>
    <row r="28" spans="1:14" x14ac:dyDescent="0.2">
      <c r="A28" s="4" t="s">
        <v>24</v>
      </c>
      <c r="B28" s="4"/>
      <c r="C28" s="18">
        <f t="shared" si="0"/>
        <v>0</v>
      </c>
      <c r="D28" s="18">
        <f t="shared" si="1"/>
        <v>0</v>
      </c>
      <c r="E28" s="18">
        <f t="shared" si="2"/>
        <v>0</v>
      </c>
      <c r="F28" s="13"/>
      <c r="G28" s="18"/>
      <c r="H28" s="18"/>
      <c r="I28" s="18"/>
      <c r="J28" s="13"/>
      <c r="K28" s="18"/>
      <c r="L28" s="18"/>
      <c r="M28" s="18"/>
      <c r="N28" s="7"/>
    </row>
    <row r="29" spans="1:14" x14ac:dyDescent="0.2">
      <c r="A29" s="4" t="s">
        <v>25</v>
      </c>
      <c r="B29" s="4"/>
      <c r="C29" s="18">
        <f t="shared" si="0"/>
        <v>0</v>
      </c>
      <c r="D29" s="18">
        <f t="shared" si="1"/>
        <v>0</v>
      </c>
      <c r="E29" s="18">
        <f t="shared" si="2"/>
        <v>0</v>
      </c>
      <c r="F29" s="13"/>
      <c r="G29" s="18"/>
      <c r="H29" s="18"/>
      <c r="I29" s="18"/>
      <c r="J29" s="13"/>
      <c r="K29" s="18"/>
      <c r="L29" s="18"/>
      <c r="M29" s="18"/>
      <c r="N29" s="7"/>
    </row>
    <row r="30" spans="1:14" x14ac:dyDescent="0.2">
      <c r="A30" s="4" t="s">
        <v>26</v>
      </c>
      <c r="B30" s="4"/>
      <c r="C30" s="18">
        <f t="shared" si="0"/>
        <v>31628.861554145595</v>
      </c>
      <c r="D30" s="18">
        <f t="shared" si="1"/>
        <v>22622.16797005996</v>
      </c>
      <c r="E30" s="18">
        <f t="shared" si="2"/>
        <v>26666.756093307755</v>
      </c>
      <c r="F30" s="13"/>
      <c r="G30" s="18">
        <f>198252/7.4549</f>
        <v>26593.515674254515</v>
      </c>
      <c r="H30" s="18">
        <f>154525/7.4549</f>
        <v>20727.977571798412</v>
      </c>
      <c r="I30" s="18">
        <f>198252/7.4549</f>
        <v>26593.515674254515</v>
      </c>
      <c r="J30" s="13"/>
      <c r="K30" s="18">
        <f>37538/7.4549</f>
        <v>5035.3458798910779</v>
      </c>
      <c r="L30" s="18">
        <f>14121/7.4549</f>
        <v>1894.1903982615461</v>
      </c>
      <c r="M30" s="18">
        <f>546/7.4549</f>
        <v>73.240419053240146</v>
      </c>
      <c r="N30" s="7"/>
    </row>
    <row r="31" spans="1:14" x14ac:dyDescent="0.2">
      <c r="A31" s="4" t="s">
        <v>27</v>
      </c>
      <c r="B31" s="4"/>
      <c r="C31" s="18">
        <f t="shared" si="0"/>
        <v>0</v>
      </c>
      <c r="D31" s="18">
        <f t="shared" si="1"/>
        <v>0</v>
      </c>
      <c r="E31" s="18">
        <f t="shared" si="2"/>
        <v>0</v>
      </c>
      <c r="F31" s="13"/>
      <c r="G31" s="18"/>
      <c r="H31" s="18"/>
      <c r="I31" s="18"/>
      <c r="J31" s="13"/>
      <c r="K31" s="18"/>
      <c r="L31" s="18"/>
      <c r="M31" s="18"/>
      <c r="N31" s="7"/>
    </row>
    <row r="32" spans="1:14" x14ac:dyDescent="0.2">
      <c r="A32" s="4" t="s">
        <v>28</v>
      </c>
      <c r="B32" s="4"/>
      <c r="C32" s="18">
        <f t="shared" si="0"/>
        <v>0</v>
      </c>
      <c r="D32" s="18">
        <f t="shared" si="1"/>
        <v>0</v>
      </c>
      <c r="E32" s="18">
        <f t="shared" si="2"/>
        <v>0</v>
      </c>
      <c r="F32" s="13"/>
      <c r="G32" s="18"/>
      <c r="H32" s="18"/>
      <c r="I32" s="18"/>
      <c r="J32" s="13"/>
      <c r="K32" s="18"/>
      <c r="L32" s="18"/>
      <c r="M32" s="18"/>
      <c r="N32" s="7"/>
    </row>
    <row r="33" spans="1:14" x14ac:dyDescent="0.2">
      <c r="A33" s="4" t="s">
        <v>29</v>
      </c>
      <c r="B33" s="4"/>
      <c r="C33" s="18">
        <f t="shared" si="0"/>
        <v>0</v>
      </c>
      <c r="D33" s="18">
        <f t="shared" si="1"/>
        <v>0</v>
      </c>
      <c r="E33" s="18">
        <f t="shared" si="2"/>
        <v>0</v>
      </c>
      <c r="F33" s="13"/>
      <c r="G33" s="18"/>
      <c r="H33" s="18"/>
      <c r="I33" s="18"/>
      <c r="J33" s="13"/>
      <c r="K33" s="18"/>
      <c r="L33" s="18"/>
      <c r="M33" s="18"/>
      <c r="N33" s="7"/>
    </row>
    <row r="34" spans="1:14" x14ac:dyDescent="0.2">
      <c r="A34" s="2" t="s">
        <v>30</v>
      </c>
      <c r="B34" s="1"/>
      <c r="C34" s="20"/>
      <c r="D34" s="21"/>
      <c r="E34" s="21"/>
      <c r="F34" s="14"/>
      <c r="G34" s="21"/>
      <c r="H34" s="21"/>
      <c r="I34" s="21"/>
      <c r="J34" s="14"/>
      <c r="K34" s="21"/>
      <c r="L34" s="25"/>
      <c r="M34" s="25"/>
      <c r="N34" s="8"/>
    </row>
    <row r="35" spans="1:14" x14ac:dyDescent="0.2">
      <c r="A35" s="5" t="s">
        <v>31</v>
      </c>
      <c r="B35" s="5"/>
      <c r="C35" s="22">
        <f t="shared" ref="C35:E37" si="3">G35+K35</f>
        <v>0</v>
      </c>
      <c r="D35" s="22">
        <f t="shared" si="3"/>
        <v>0</v>
      </c>
      <c r="E35" s="22">
        <f t="shared" si="3"/>
        <v>0</v>
      </c>
      <c r="F35" s="15"/>
      <c r="G35" s="22"/>
      <c r="H35" s="22"/>
      <c r="I35" s="22"/>
      <c r="J35" s="15"/>
      <c r="K35" s="22"/>
      <c r="L35" s="22"/>
      <c r="M35" s="22"/>
      <c r="N35" s="6"/>
    </row>
    <row r="36" spans="1:14" x14ac:dyDescent="0.2">
      <c r="A36" s="5" t="s">
        <v>32</v>
      </c>
      <c r="B36" s="5"/>
      <c r="C36" s="22">
        <v>10</v>
      </c>
      <c r="D36" s="22">
        <f t="shared" si="3"/>
        <v>0</v>
      </c>
      <c r="E36" s="22">
        <f t="shared" si="3"/>
        <v>0</v>
      </c>
      <c r="F36" s="15"/>
      <c r="G36" s="22"/>
      <c r="H36" s="22"/>
      <c r="I36" s="22"/>
      <c r="J36" s="15"/>
      <c r="K36" s="22">
        <v>10</v>
      </c>
      <c r="L36" s="22">
        <v>0</v>
      </c>
      <c r="M36" s="22">
        <v>0</v>
      </c>
      <c r="N36" s="6"/>
    </row>
    <row r="37" spans="1:14" x14ac:dyDescent="0.2">
      <c r="A37" s="5" t="s">
        <v>33</v>
      </c>
      <c r="B37" s="5"/>
      <c r="C37" s="22">
        <f t="shared" si="3"/>
        <v>6050</v>
      </c>
      <c r="D37" s="22">
        <f t="shared" si="3"/>
        <v>963</v>
      </c>
      <c r="E37" s="22">
        <f t="shared" si="3"/>
        <v>49</v>
      </c>
      <c r="F37" s="15"/>
      <c r="G37" s="22"/>
      <c r="H37" s="22"/>
      <c r="I37" s="22"/>
      <c r="J37" s="15"/>
      <c r="K37" s="22">
        <v>6050</v>
      </c>
      <c r="L37" s="22">
        <v>963</v>
      </c>
      <c r="M37" s="22">
        <v>49</v>
      </c>
      <c r="N37" s="6"/>
    </row>
    <row r="38" spans="1:14" x14ac:dyDescent="0.2">
      <c r="A38" s="5"/>
      <c r="B38" s="5"/>
      <c r="C38" s="22"/>
      <c r="D38" s="22"/>
      <c r="E38" s="22"/>
      <c r="F38" s="15"/>
      <c r="G38" s="22"/>
      <c r="H38" s="22"/>
      <c r="I38" s="22"/>
      <c r="J38" s="15"/>
      <c r="K38" s="22"/>
      <c r="L38" s="22"/>
      <c r="M38" s="22"/>
      <c r="N38" s="6"/>
    </row>
    <row r="39" spans="1:14" x14ac:dyDescent="0.2">
      <c r="A39" s="2" t="s">
        <v>0</v>
      </c>
      <c r="B39" s="2"/>
      <c r="C39" s="23">
        <f>SUM(C10:C37)</f>
        <v>220979.53582516778</v>
      </c>
      <c r="D39" s="23">
        <f>SUM(D10:D37)</f>
        <v>107302.30972317353</v>
      </c>
      <c r="E39" s="23">
        <f>SUM(E10:E37)</f>
        <v>52127.090011210443</v>
      </c>
      <c r="F39" s="16"/>
      <c r="G39" s="23">
        <f>SUM(G10:G37)</f>
        <v>126983.27907228679</v>
      </c>
      <c r="H39" s="23">
        <f>SUM(H10:H37)</f>
        <v>70351.915211129031</v>
      </c>
      <c r="I39" s="23">
        <f>SUM(I10:I37)</f>
        <v>50053.375228991012</v>
      </c>
      <c r="J39" s="16"/>
      <c r="K39" s="23">
        <f>SUM(K10:K37)</f>
        <v>94061.054752880998</v>
      </c>
      <c r="L39" s="26">
        <f>SUM(L10:L37)</f>
        <v>36950.806872044501</v>
      </c>
      <c r="M39" s="26">
        <f>SUM(M10:M37)</f>
        <v>2089.9137822194261</v>
      </c>
      <c r="N39" s="9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</sheetData>
  <sheetProtection password="DDF5" sheet="1" objects="1" scenarios="1"/>
  <phoneticPr fontId="0" type="noConversion"/>
  <printOptions gridLines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2.75" x14ac:dyDescent="0.2"/>
  <cols>
    <col min="1" max="1" width="14.28515625" customWidth="1"/>
    <col min="2" max="2" width="5.7109375" customWidth="1"/>
    <col min="3" max="3" width="11.7109375" customWidth="1"/>
    <col min="4" max="5" width="13.7109375" customWidth="1"/>
    <col min="6" max="6" width="3.140625" customWidth="1"/>
    <col min="7" max="7" width="11.7109375" customWidth="1"/>
    <col min="8" max="9" width="13.7109375" customWidth="1"/>
    <col min="10" max="10" width="3.140625" customWidth="1"/>
    <col min="11" max="11" width="11.7109375" customWidth="1"/>
    <col min="12" max="13" width="13.7109375" customWidth="1"/>
  </cols>
  <sheetData>
    <row r="1" spans="1:13" ht="18" x14ac:dyDescent="0.25">
      <c r="A1" s="50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2"/>
      <c r="B3" s="2"/>
      <c r="C3" s="49" t="s">
        <v>40</v>
      </c>
      <c r="D3" s="48"/>
      <c r="E3" s="2"/>
      <c r="F3" s="2"/>
      <c r="G3" s="47" t="s">
        <v>75</v>
      </c>
      <c r="H3" s="47"/>
      <c r="I3" s="47"/>
      <c r="J3" s="2"/>
      <c r="K3" s="46" t="s">
        <v>74</v>
      </c>
      <c r="L3" s="46"/>
      <c r="M3" s="46"/>
    </row>
    <row r="4" spans="1:13" ht="7.5" customHeight="1" x14ac:dyDescent="0.2">
      <c r="A4" s="2"/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</row>
    <row r="5" spans="1:13" x14ac:dyDescent="0.2">
      <c r="A5" s="2"/>
      <c r="B5" s="2"/>
      <c r="C5" s="43" t="s">
        <v>73</v>
      </c>
      <c r="D5" s="43" t="s">
        <v>72</v>
      </c>
      <c r="E5" s="43" t="s">
        <v>72</v>
      </c>
      <c r="F5" s="2"/>
      <c r="G5" s="40" t="s">
        <v>73</v>
      </c>
      <c r="H5" s="40" t="s">
        <v>72</v>
      </c>
      <c r="I5" s="40" t="s">
        <v>72</v>
      </c>
      <c r="J5" s="2"/>
      <c r="K5" s="37" t="s">
        <v>73</v>
      </c>
      <c r="L5" s="37" t="s">
        <v>72</v>
      </c>
      <c r="M5" s="37" t="s">
        <v>72</v>
      </c>
    </row>
    <row r="6" spans="1:13" x14ac:dyDescent="0.2">
      <c r="A6" s="2"/>
      <c r="B6" s="2"/>
      <c r="C6" s="43" t="s">
        <v>71</v>
      </c>
      <c r="D6" s="43" t="s">
        <v>70</v>
      </c>
      <c r="E6" s="43" t="s">
        <v>69</v>
      </c>
      <c r="F6" s="2"/>
      <c r="G6" s="40" t="s">
        <v>71</v>
      </c>
      <c r="H6" s="40" t="s">
        <v>70</v>
      </c>
      <c r="I6" s="40" t="s">
        <v>69</v>
      </c>
      <c r="J6" s="2"/>
      <c r="K6" s="37" t="s">
        <v>71</v>
      </c>
      <c r="L6" s="37" t="s">
        <v>70</v>
      </c>
      <c r="M6" s="37" t="s">
        <v>69</v>
      </c>
    </row>
    <row r="7" spans="1:13" x14ac:dyDescent="0.2">
      <c r="A7" s="2"/>
      <c r="B7" s="2"/>
      <c r="C7" s="45"/>
      <c r="D7" s="44"/>
      <c r="E7" s="43" t="s">
        <v>68</v>
      </c>
      <c r="F7" s="2"/>
      <c r="G7" s="42"/>
      <c r="H7" s="41"/>
      <c r="I7" s="40" t="s">
        <v>68</v>
      </c>
      <c r="J7" s="2"/>
      <c r="K7" s="39"/>
      <c r="L7" s="38"/>
      <c r="M7" s="37" t="s">
        <v>68</v>
      </c>
    </row>
    <row r="8" spans="1:13" x14ac:dyDescent="0.2">
      <c r="A8" s="2"/>
      <c r="B8" s="2"/>
      <c r="C8" s="36">
        <v>1000</v>
      </c>
      <c r="D8" s="36">
        <v>1000</v>
      </c>
      <c r="E8" s="36">
        <v>1000</v>
      </c>
      <c r="F8" s="5"/>
      <c r="G8" s="35">
        <v>1000</v>
      </c>
      <c r="H8" s="35">
        <v>1000</v>
      </c>
      <c r="I8" s="35">
        <v>1000</v>
      </c>
      <c r="J8" s="5"/>
      <c r="K8" s="34">
        <v>1000</v>
      </c>
      <c r="L8" s="34">
        <v>1000</v>
      </c>
      <c r="M8" s="34">
        <v>1000</v>
      </c>
    </row>
    <row r="9" spans="1:13" x14ac:dyDescent="0.2">
      <c r="A9" s="31" t="s">
        <v>67</v>
      </c>
      <c r="B9" s="1"/>
      <c r="C9" s="10"/>
      <c r="D9" s="11"/>
      <c r="E9" s="11"/>
      <c r="F9" s="11"/>
      <c r="G9" s="11"/>
      <c r="H9" s="11"/>
      <c r="I9" s="11"/>
      <c r="J9" s="11"/>
      <c r="K9" s="11"/>
      <c r="L9" s="12"/>
      <c r="M9" s="12"/>
    </row>
    <row r="10" spans="1:13" x14ac:dyDescent="0.2">
      <c r="A10" s="30" t="s">
        <v>66</v>
      </c>
      <c r="B10" s="5"/>
      <c r="C10" s="22">
        <f>G10+K10</f>
        <v>1999</v>
      </c>
      <c r="D10" s="22">
        <f>H10+L10</f>
        <v>319</v>
      </c>
      <c r="E10" s="22">
        <f>I10+M10</f>
        <v>71</v>
      </c>
      <c r="F10" s="15"/>
      <c r="G10" s="22"/>
      <c r="H10" s="22"/>
      <c r="I10" s="22"/>
      <c r="J10" s="15"/>
      <c r="K10" s="22">
        <v>1999</v>
      </c>
      <c r="L10" s="22">
        <v>319</v>
      </c>
      <c r="M10" s="22">
        <v>71</v>
      </c>
    </row>
    <row r="11" spans="1:13" x14ac:dyDescent="0.2">
      <c r="A11" s="30" t="s">
        <v>65</v>
      </c>
      <c r="B11" s="5"/>
      <c r="C11" s="22"/>
      <c r="D11" s="22"/>
      <c r="E11" s="22"/>
      <c r="F11" s="15"/>
      <c r="G11" s="22"/>
      <c r="H11" s="22"/>
      <c r="I11" s="22"/>
      <c r="J11" s="15"/>
      <c r="K11" s="22">
        <f>(63800+998)/1000</f>
        <v>64.798000000000002</v>
      </c>
      <c r="L11" s="22"/>
      <c r="M11" s="22">
        <f>(15950+249)/1000</f>
        <v>16.199000000000002</v>
      </c>
    </row>
    <row r="12" spans="1:13" x14ac:dyDescent="0.2">
      <c r="A12" s="30" t="s">
        <v>64</v>
      </c>
      <c r="B12" s="5"/>
      <c r="C12" s="22">
        <f>G12+K12</f>
        <v>342</v>
      </c>
      <c r="D12" s="22"/>
      <c r="E12" s="22">
        <f>I12+M12</f>
        <v>18</v>
      </c>
      <c r="F12" s="15"/>
      <c r="G12" s="22"/>
      <c r="H12" s="22"/>
      <c r="I12" s="22"/>
      <c r="J12" s="15"/>
      <c r="K12" s="22">
        <v>342</v>
      </c>
      <c r="L12" s="22"/>
      <c r="M12" s="22">
        <v>18</v>
      </c>
    </row>
    <row r="13" spans="1:13" x14ac:dyDescent="0.2">
      <c r="A13" s="30" t="s">
        <v>63</v>
      </c>
      <c r="B13" s="5"/>
      <c r="C13" s="22">
        <f>G13+K13</f>
        <v>60323</v>
      </c>
      <c r="D13" s="22">
        <f>H13+L13</f>
        <v>40477</v>
      </c>
      <c r="E13" s="22">
        <f>I13+M13</f>
        <v>1619</v>
      </c>
      <c r="F13" s="15"/>
      <c r="G13" s="22">
        <v>24948</v>
      </c>
      <c r="H13" s="22">
        <v>29333</v>
      </c>
      <c r="I13" s="22">
        <v>568</v>
      </c>
      <c r="J13" s="15"/>
      <c r="K13" s="22">
        <v>35375</v>
      </c>
      <c r="L13" s="22">
        <v>11144</v>
      </c>
      <c r="M13" s="22">
        <v>1051</v>
      </c>
    </row>
    <row r="14" spans="1:13" x14ac:dyDescent="0.2">
      <c r="A14" s="30" t="s">
        <v>62</v>
      </c>
      <c r="B14" s="5"/>
      <c r="C14" s="22">
        <f>G14+K14</f>
        <v>64459.174271022202</v>
      </c>
      <c r="D14" s="22">
        <f>H14+L14</f>
        <v>13117.141753113574</v>
      </c>
      <c r="E14" s="22">
        <f>I14+M14</f>
        <v>20362.333917902684</v>
      </c>
      <c r="F14" s="15"/>
      <c r="G14" s="22">
        <f>(17169+259+489+12846)/0.67286</f>
        <v>45719.763398032279</v>
      </c>
      <c r="H14" s="22">
        <f>(5476+2387)/0.67286</f>
        <v>11685.937639330617</v>
      </c>
      <c r="I14" s="22">
        <f>(7301+173+10+6360)/0.67286</f>
        <v>20574.859554736497</v>
      </c>
      <c r="J14" s="15"/>
      <c r="K14" s="22">
        <f>(268+4144+627+3511+3144+915)/0.67286</f>
        <v>18739.410872989924</v>
      </c>
      <c r="L14" s="22">
        <f>(59-12+1101+161+145+474-965)/0.67286</f>
        <v>1431.2041137829563</v>
      </c>
      <c r="M14" s="22">
        <f>(17+346+71+302+435-1314)/0.67286</f>
        <v>-212.52563683381388</v>
      </c>
    </row>
    <row r="15" spans="1:13" x14ac:dyDescent="0.2">
      <c r="A15" s="30" t="s">
        <v>61</v>
      </c>
      <c r="B15" s="5"/>
      <c r="C15" s="22">
        <f>G15+K15</f>
        <v>282</v>
      </c>
      <c r="D15" s="22">
        <f>H15+L15</f>
        <v>2</v>
      </c>
      <c r="E15" s="22">
        <f>I15+M15</f>
        <v>60</v>
      </c>
      <c r="F15" s="15"/>
      <c r="G15" s="22"/>
      <c r="H15" s="22"/>
      <c r="I15" s="22"/>
      <c r="J15" s="15"/>
      <c r="K15" s="22">
        <v>282</v>
      </c>
      <c r="L15" s="22">
        <v>2</v>
      </c>
      <c r="M15" s="22">
        <v>60</v>
      </c>
    </row>
    <row r="16" spans="1:13" x14ac:dyDescent="0.2">
      <c r="A16" s="30" t="s">
        <v>60</v>
      </c>
      <c r="B16" s="5"/>
      <c r="C16" s="22">
        <f>G16+K16</f>
        <v>1399</v>
      </c>
      <c r="D16" s="22">
        <f>H16+L16</f>
        <v>1445</v>
      </c>
      <c r="E16" s="22">
        <f>I16+M16</f>
        <v>33</v>
      </c>
      <c r="F16" s="15"/>
      <c r="G16" s="22"/>
      <c r="H16" s="22"/>
      <c r="I16" s="22"/>
      <c r="J16" s="15"/>
      <c r="K16" s="22">
        <v>1399</v>
      </c>
      <c r="L16" s="22">
        <v>1445</v>
      </c>
      <c r="M16" s="22">
        <v>33</v>
      </c>
    </row>
    <row r="17" spans="1:13" x14ac:dyDescent="0.2">
      <c r="A17" s="30" t="s">
        <v>59</v>
      </c>
      <c r="B17" s="5"/>
      <c r="C17" s="22"/>
      <c r="D17" s="22"/>
      <c r="E17" s="22"/>
      <c r="F17" s="15"/>
      <c r="G17" s="22"/>
      <c r="H17" s="22"/>
      <c r="I17" s="22"/>
      <c r="J17" s="15"/>
      <c r="K17" s="22"/>
      <c r="L17" s="22"/>
      <c r="M17" s="22"/>
    </row>
    <row r="18" spans="1:13" x14ac:dyDescent="0.2">
      <c r="A18" s="30" t="s">
        <v>58</v>
      </c>
      <c r="B18" s="5"/>
      <c r="C18" s="22"/>
      <c r="D18" s="22"/>
      <c r="E18" s="22"/>
      <c r="F18" s="15"/>
      <c r="G18" s="22"/>
      <c r="H18" s="22"/>
      <c r="I18" s="22"/>
      <c r="J18" s="15"/>
      <c r="K18" s="22"/>
      <c r="L18" s="22"/>
      <c r="M18" s="22"/>
    </row>
    <row r="19" spans="1:13" x14ac:dyDescent="0.2">
      <c r="A19" s="30" t="s">
        <v>57</v>
      </c>
      <c r="B19" s="5"/>
      <c r="C19" s="22"/>
      <c r="D19" s="22"/>
      <c r="E19" s="22"/>
      <c r="F19" s="15"/>
      <c r="G19" s="22"/>
      <c r="H19" s="22"/>
      <c r="I19" s="22"/>
      <c r="J19" s="15"/>
      <c r="K19" s="22"/>
      <c r="L19" s="22"/>
      <c r="M19" s="22"/>
    </row>
    <row r="20" spans="1:13" x14ac:dyDescent="0.2">
      <c r="A20" s="30" t="s">
        <v>56</v>
      </c>
      <c r="B20" s="5"/>
      <c r="C20" s="22"/>
      <c r="D20" s="22"/>
      <c r="E20" s="22"/>
      <c r="F20" s="15"/>
      <c r="G20" s="22"/>
      <c r="H20" s="22"/>
      <c r="I20" s="22"/>
      <c r="J20" s="15"/>
      <c r="K20" s="22"/>
      <c r="L20" s="22"/>
      <c r="M20" s="22"/>
    </row>
    <row r="21" spans="1:13" x14ac:dyDescent="0.2">
      <c r="A21" s="29" t="s">
        <v>17</v>
      </c>
      <c r="B21" s="5"/>
      <c r="C21" s="22">
        <f>G21+K21</f>
        <v>1401</v>
      </c>
      <c r="D21" s="22">
        <f>H21+L21</f>
        <v>239</v>
      </c>
      <c r="E21" s="22">
        <f>I21+M21</f>
        <v>160</v>
      </c>
      <c r="F21" s="15"/>
      <c r="G21" s="22"/>
      <c r="H21" s="22"/>
      <c r="I21" s="22"/>
      <c r="J21" s="15"/>
      <c r="K21" s="22">
        <v>1401</v>
      </c>
      <c r="L21" s="22">
        <v>239</v>
      </c>
      <c r="M21" s="22">
        <v>160</v>
      </c>
    </row>
    <row r="22" spans="1:13" x14ac:dyDescent="0.2">
      <c r="A22" s="29" t="s">
        <v>18</v>
      </c>
      <c r="B22" s="5"/>
      <c r="C22" s="22">
        <f>G22+K22</f>
        <v>369.5</v>
      </c>
      <c r="D22" s="22"/>
      <c r="E22" s="22"/>
      <c r="F22" s="15"/>
      <c r="G22" s="22"/>
      <c r="H22" s="22"/>
      <c r="I22" s="22"/>
      <c r="J22" s="15"/>
      <c r="K22" s="22">
        <v>369.5</v>
      </c>
      <c r="L22" s="22"/>
      <c r="M22" s="22"/>
    </row>
    <row r="23" spans="1:13" x14ac:dyDescent="0.2">
      <c r="A23" s="30" t="s">
        <v>55</v>
      </c>
      <c r="B23" s="5"/>
      <c r="C23" s="22"/>
      <c r="D23" s="22"/>
      <c r="E23" s="22"/>
      <c r="F23" s="15"/>
      <c r="G23" s="22"/>
      <c r="H23" s="22"/>
      <c r="I23" s="22"/>
      <c r="J23" s="15"/>
      <c r="K23" s="22"/>
      <c r="L23" s="22"/>
      <c r="M23" s="22"/>
    </row>
    <row r="24" spans="1:13" x14ac:dyDescent="0.2">
      <c r="A24" s="30" t="s">
        <v>54</v>
      </c>
      <c r="B24" s="5"/>
      <c r="C24" s="22"/>
      <c r="D24" s="22"/>
      <c r="E24" s="22"/>
      <c r="F24" s="15"/>
      <c r="G24" s="22"/>
      <c r="H24" s="22"/>
      <c r="I24" s="22"/>
      <c r="J24" s="15"/>
      <c r="K24" s="22"/>
      <c r="L24" s="22"/>
      <c r="M24" s="22"/>
    </row>
    <row r="25" spans="1:13" x14ac:dyDescent="0.2">
      <c r="A25" s="30" t="s">
        <v>53</v>
      </c>
      <c r="B25" s="5"/>
      <c r="C25" s="22">
        <f>G25+K25</f>
        <v>32524</v>
      </c>
      <c r="D25" s="22">
        <f>H25+L25</f>
        <v>8853</v>
      </c>
      <c r="E25" s="22">
        <f>I25+M25</f>
        <v>2445</v>
      </c>
      <c r="F25" s="15"/>
      <c r="G25" s="22">
        <v>29722</v>
      </c>
      <c r="H25" s="22">
        <v>8605</v>
      </c>
      <c r="I25" s="22">
        <v>2317</v>
      </c>
      <c r="J25" s="15"/>
      <c r="K25" s="22">
        <v>2802</v>
      </c>
      <c r="L25" s="22">
        <v>248</v>
      </c>
      <c r="M25" s="22">
        <v>128</v>
      </c>
    </row>
    <row r="26" spans="1:13" x14ac:dyDescent="0.2">
      <c r="A26" s="30" t="s">
        <v>52</v>
      </c>
      <c r="B26" s="5"/>
      <c r="C26" s="33">
        <f>G26+K26</f>
        <v>20192</v>
      </c>
      <c r="D26" s="22">
        <f>H26+L26</f>
        <v>19265</v>
      </c>
      <c r="E26" s="22">
        <f>I26+M26</f>
        <v>643</v>
      </c>
      <c r="F26" s="15"/>
      <c r="G26" s="32"/>
      <c r="H26" s="32"/>
      <c r="I26" s="32"/>
      <c r="J26" s="15"/>
      <c r="K26" s="32">
        <v>20192</v>
      </c>
      <c r="L26" s="32">
        <v>19265</v>
      </c>
      <c r="M26" s="32">
        <v>643</v>
      </c>
    </row>
    <row r="27" spans="1:13" x14ac:dyDescent="0.2">
      <c r="A27" s="30" t="s">
        <v>51</v>
      </c>
      <c r="B27" s="5"/>
      <c r="C27" s="22"/>
      <c r="D27" s="22"/>
      <c r="E27" s="22"/>
      <c r="F27" s="15"/>
      <c r="G27" s="22"/>
      <c r="H27" s="22"/>
      <c r="I27" s="22"/>
      <c r="J27" s="15"/>
      <c r="K27" s="22"/>
      <c r="L27" s="22"/>
      <c r="M27" s="22"/>
    </row>
    <row r="28" spans="1:13" x14ac:dyDescent="0.2">
      <c r="A28" s="30" t="s">
        <v>50</v>
      </c>
      <c r="B28" s="5"/>
      <c r="C28" s="22"/>
      <c r="D28" s="22"/>
      <c r="E28" s="22"/>
      <c r="F28" s="15"/>
      <c r="G28" s="22"/>
      <c r="H28" s="22"/>
      <c r="I28" s="22"/>
      <c r="J28" s="15"/>
      <c r="K28" s="22"/>
      <c r="L28" s="22"/>
      <c r="M28" s="22"/>
    </row>
    <row r="29" spans="1:13" x14ac:dyDescent="0.2">
      <c r="A29" s="30" t="s">
        <v>49</v>
      </c>
      <c r="B29" s="5"/>
      <c r="C29" s="22"/>
      <c r="D29" s="22"/>
      <c r="E29" s="22"/>
      <c r="F29" s="15"/>
      <c r="G29" s="22"/>
      <c r="H29" s="22"/>
      <c r="I29" s="22"/>
      <c r="J29" s="15"/>
      <c r="K29" s="22"/>
      <c r="L29" s="22"/>
      <c r="M29" s="22"/>
    </row>
    <row r="30" spans="1:13" x14ac:dyDescent="0.2">
      <c r="A30" s="30" t="s">
        <v>48</v>
      </c>
      <c r="B30" s="5"/>
      <c r="C30" s="22">
        <f>G30+K30</f>
        <v>31628.861554145595</v>
      </c>
      <c r="D30" s="22">
        <f>H30+L30</f>
        <v>22622.16797005996</v>
      </c>
      <c r="E30" s="22">
        <f>I30+M30</f>
        <v>26666.756093307755</v>
      </c>
      <c r="F30" s="15"/>
      <c r="G30" s="22">
        <f>198252/7.4549</f>
        <v>26593.515674254515</v>
      </c>
      <c r="H30" s="22">
        <f>154525/7.4549</f>
        <v>20727.977571798412</v>
      </c>
      <c r="I30" s="22">
        <f>198252/7.4549</f>
        <v>26593.515674254515</v>
      </c>
      <c r="J30" s="15"/>
      <c r="K30" s="22">
        <f>37538/7.4549</f>
        <v>5035.3458798910779</v>
      </c>
      <c r="L30" s="22">
        <f>14121/7.4549</f>
        <v>1894.1903982615461</v>
      </c>
      <c r="M30" s="22">
        <f>546/7.4549</f>
        <v>73.240419053240146</v>
      </c>
    </row>
    <row r="31" spans="1:13" x14ac:dyDescent="0.2">
      <c r="A31" s="30" t="s">
        <v>47</v>
      </c>
      <c r="B31" s="5"/>
      <c r="C31" s="22"/>
      <c r="D31" s="22"/>
      <c r="E31" s="22"/>
      <c r="F31" s="15"/>
      <c r="G31" s="22"/>
      <c r="H31" s="22"/>
      <c r="I31" s="22"/>
      <c r="J31" s="15"/>
      <c r="K31" s="22"/>
      <c r="L31" s="22"/>
      <c r="M31" s="22"/>
    </row>
    <row r="32" spans="1:13" x14ac:dyDescent="0.2">
      <c r="A32" s="30" t="s">
        <v>46</v>
      </c>
      <c r="B32" s="5"/>
      <c r="C32" s="22"/>
      <c r="D32" s="22"/>
      <c r="E32" s="22"/>
      <c r="F32" s="15"/>
      <c r="G32" s="22"/>
      <c r="H32" s="22"/>
      <c r="I32" s="22"/>
      <c r="J32" s="15"/>
      <c r="K32" s="22"/>
      <c r="L32" s="22"/>
      <c r="M32" s="22"/>
    </row>
    <row r="33" spans="1:13" x14ac:dyDescent="0.2">
      <c r="A33" s="30" t="s">
        <v>45</v>
      </c>
      <c r="B33" s="5"/>
      <c r="C33" s="22"/>
      <c r="D33" s="22"/>
      <c r="E33" s="22"/>
      <c r="F33" s="15"/>
      <c r="G33" s="22"/>
      <c r="H33" s="22"/>
      <c r="I33" s="22"/>
      <c r="J33" s="15"/>
      <c r="K33" s="22"/>
      <c r="L33" s="22"/>
      <c r="M33" s="22"/>
    </row>
    <row r="34" spans="1:13" x14ac:dyDescent="0.2">
      <c r="A34" s="31" t="s">
        <v>44</v>
      </c>
      <c r="B34" s="1"/>
      <c r="C34" s="20"/>
      <c r="D34" s="21"/>
      <c r="E34" s="21"/>
      <c r="F34" s="14"/>
      <c r="G34" s="21"/>
      <c r="H34" s="21"/>
      <c r="I34" s="21"/>
      <c r="J34" s="14"/>
      <c r="K34" s="21"/>
      <c r="L34" s="25"/>
      <c r="M34" s="25"/>
    </row>
    <row r="35" spans="1:13" x14ac:dyDescent="0.2">
      <c r="A35" s="30" t="s">
        <v>43</v>
      </c>
      <c r="B35" s="5"/>
      <c r="C35" s="22"/>
      <c r="D35" s="22"/>
      <c r="E35" s="22"/>
      <c r="F35" s="15"/>
      <c r="G35" s="22"/>
      <c r="H35" s="22"/>
      <c r="I35" s="22"/>
      <c r="J35" s="15"/>
      <c r="K35" s="22"/>
      <c r="L35" s="22"/>
      <c r="M35" s="22"/>
    </row>
    <row r="36" spans="1:13" x14ac:dyDescent="0.2">
      <c r="A36" s="30" t="s">
        <v>42</v>
      </c>
      <c r="B36" s="5"/>
      <c r="C36" s="22">
        <v>10</v>
      </c>
      <c r="D36" s="22"/>
      <c r="E36" s="22"/>
      <c r="F36" s="15"/>
      <c r="G36" s="22"/>
      <c r="H36" s="22"/>
      <c r="I36" s="22"/>
      <c r="J36" s="15"/>
      <c r="K36" s="22">
        <v>10</v>
      </c>
      <c r="L36" s="22"/>
      <c r="M36" s="22"/>
    </row>
    <row r="37" spans="1:13" x14ac:dyDescent="0.2">
      <c r="A37" s="30" t="s">
        <v>41</v>
      </c>
      <c r="B37" s="5"/>
      <c r="C37" s="22">
        <f>G37+K37</f>
        <v>6050</v>
      </c>
      <c r="D37" s="22">
        <f>H37+L37</f>
        <v>963</v>
      </c>
      <c r="E37" s="22">
        <f>I37+M37</f>
        <v>49</v>
      </c>
      <c r="F37" s="15"/>
      <c r="G37" s="22"/>
      <c r="H37" s="22"/>
      <c r="I37" s="22"/>
      <c r="J37" s="15"/>
      <c r="K37" s="22">
        <v>6050</v>
      </c>
      <c r="L37" s="22">
        <v>963</v>
      </c>
      <c r="M37" s="22">
        <v>49</v>
      </c>
    </row>
    <row r="38" spans="1:13" x14ac:dyDescent="0.2">
      <c r="A38" s="29"/>
      <c r="B38" s="5"/>
      <c r="C38" s="22"/>
      <c r="D38" s="22"/>
      <c r="E38" s="22"/>
      <c r="F38" s="15"/>
      <c r="G38" s="22"/>
      <c r="H38" s="22"/>
      <c r="I38" s="22"/>
      <c r="J38" s="15"/>
      <c r="K38" s="22"/>
      <c r="L38" s="22"/>
      <c r="M38" s="22"/>
    </row>
    <row r="39" spans="1:13" x14ac:dyDescent="0.2">
      <c r="A39" s="28" t="s">
        <v>40</v>
      </c>
      <c r="B39" s="2"/>
      <c r="C39" s="23">
        <f>SUM(C10:C37)</f>
        <v>220979.53582516778</v>
      </c>
      <c r="D39" s="23">
        <f>SUM(D10:D37)</f>
        <v>107302.30972317353</v>
      </c>
      <c r="E39" s="23">
        <f>SUM(E10:E37)</f>
        <v>52127.090011210443</v>
      </c>
      <c r="F39" s="16"/>
      <c r="G39" s="23">
        <f>SUM(G10:G37)</f>
        <v>126983.27907228679</v>
      </c>
      <c r="H39" s="23">
        <f>SUM(H10:H37)</f>
        <v>70351.915211129031</v>
      </c>
      <c r="I39" s="23">
        <f>SUM(I10:I37)</f>
        <v>50053.375228991012</v>
      </c>
      <c r="J39" s="16"/>
      <c r="K39" s="23">
        <f>SUM(K10:K37)</f>
        <v>94061.054752880998</v>
      </c>
      <c r="L39" s="23">
        <f>SUM(L10:L37)</f>
        <v>36950.394512044506</v>
      </c>
      <c r="M39" s="23">
        <f>SUM(M10:M37)</f>
        <v>2089.9137822194261</v>
      </c>
    </row>
    <row r="40" spans="1:13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</sheetData>
  <mergeCells count="2">
    <mergeCell ref="G3:I3"/>
    <mergeCell ref="K3:M3"/>
  </mergeCells>
  <printOptions gridLines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2" sqref="M2"/>
    </sheetView>
  </sheetViews>
  <sheetFormatPr defaultRowHeight="12.75" x14ac:dyDescent="0.2"/>
  <cols>
    <col min="1" max="1" width="14.28515625" customWidth="1"/>
    <col min="2" max="2" width="5.7109375" customWidth="1"/>
    <col min="3" max="5" width="12.7109375" customWidth="1"/>
    <col min="6" max="6" width="3.140625" customWidth="1"/>
    <col min="7" max="9" width="12.7109375" customWidth="1"/>
    <col min="10" max="10" width="3.140625" customWidth="1"/>
    <col min="11" max="13" width="12.7109375" customWidth="1"/>
    <col min="14" max="14" width="4.42578125" customWidth="1"/>
  </cols>
  <sheetData>
    <row r="1" spans="1:14" ht="18" x14ac:dyDescent="0.25">
      <c r="A1" s="50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2"/>
      <c r="B3" s="2"/>
      <c r="C3" s="49" t="s">
        <v>77</v>
      </c>
      <c r="D3" s="2"/>
      <c r="E3" s="2"/>
      <c r="F3" s="2"/>
      <c r="G3" s="59" t="s">
        <v>105</v>
      </c>
      <c r="H3" s="59"/>
      <c r="I3" s="59"/>
      <c r="J3" s="2"/>
      <c r="K3" s="58" t="s">
        <v>104</v>
      </c>
      <c r="L3" s="58"/>
      <c r="M3" s="58"/>
      <c r="N3" s="58"/>
    </row>
    <row r="4" spans="1:14" x14ac:dyDescent="0.2">
      <c r="A4" s="2"/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</row>
    <row r="5" spans="1:14" x14ac:dyDescent="0.2">
      <c r="A5" s="2"/>
      <c r="B5" s="2"/>
      <c r="C5" s="57" t="s">
        <v>103</v>
      </c>
      <c r="D5" s="57" t="s">
        <v>102</v>
      </c>
      <c r="E5" s="57" t="s">
        <v>101</v>
      </c>
      <c r="F5" s="2"/>
      <c r="G5" s="55" t="s">
        <v>103</v>
      </c>
      <c r="H5" s="55" t="s">
        <v>102</v>
      </c>
      <c r="I5" s="55" t="s">
        <v>101</v>
      </c>
      <c r="J5" s="2"/>
      <c r="K5" s="53" t="s">
        <v>103</v>
      </c>
      <c r="L5" s="53" t="s">
        <v>102</v>
      </c>
      <c r="M5" s="53" t="s">
        <v>101</v>
      </c>
      <c r="N5" s="2"/>
    </row>
    <row r="6" spans="1:14" x14ac:dyDescent="0.2">
      <c r="A6" s="2"/>
      <c r="B6" s="2"/>
      <c r="C6" s="57" t="s">
        <v>100</v>
      </c>
      <c r="D6" s="57" t="s">
        <v>99</v>
      </c>
      <c r="E6" s="56"/>
      <c r="F6" s="2"/>
      <c r="G6" s="55" t="s">
        <v>100</v>
      </c>
      <c r="H6" s="55" t="s">
        <v>99</v>
      </c>
      <c r="I6" s="54"/>
      <c r="J6" s="2"/>
      <c r="K6" s="53" t="s">
        <v>100</v>
      </c>
      <c r="L6" s="53" t="s">
        <v>99</v>
      </c>
      <c r="M6" s="52"/>
      <c r="N6" s="2"/>
    </row>
    <row r="7" spans="1:14" x14ac:dyDescent="0.2">
      <c r="A7" s="2"/>
      <c r="B7" s="2"/>
      <c r="C7" s="57" t="s">
        <v>98</v>
      </c>
      <c r="D7" s="56"/>
      <c r="E7" s="56"/>
      <c r="F7" s="2"/>
      <c r="G7" s="55" t="s">
        <v>98</v>
      </c>
      <c r="H7" s="54"/>
      <c r="I7" s="54"/>
      <c r="J7" s="2"/>
      <c r="K7" s="53" t="s">
        <v>98</v>
      </c>
      <c r="L7" s="52"/>
      <c r="M7" s="52"/>
      <c r="N7" s="2"/>
    </row>
    <row r="8" spans="1:14" x14ac:dyDescent="0.2">
      <c r="A8" s="2"/>
      <c r="B8" s="2"/>
      <c r="C8" s="36">
        <v>1000</v>
      </c>
      <c r="D8" s="36">
        <v>1000</v>
      </c>
      <c r="E8" s="36">
        <v>1000</v>
      </c>
      <c r="F8" s="5"/>
      <c r="G8" s="35">
        <v>1000</v>
      </c>
      <c r="H8" s="35">
        <v>1000</v>
      </c>
      <c r="I8" s="35">
        <v>1000</v>
      </c>
      <c r="J8" s="5"/>
      <c r="K8" s="34">
        <v>1000</v>
      </c>
      <c r="L8" s="34">
        <v>1000</v>
      </c>
      <c r="M8" s="34">
        <v>1000</v>
      </c>
    </row>
    <row r="9" spans="1:14" x14ac:dyDescent="0.2">
      <c r="A9" s="2"/>
      <c r="B9" s="1"/>
      <c r="C9" s="10"/>
      <c r="D9" s="11"/>
      <c r="E9" s="11"/>
      <c r="F9" s="11"/>
      <c r="G9" s="11"/>
      <c r="H9" s="11"/>
      <c r="I9" s="11"/>
      <c r="J9" s="11"/>
      <c r="K9" s="11"/>
      <c r="L9" s="12"/>
      <c r="M9" s="12"/>
    </row>
    <row r="10" spans="1:14" x14ac:dyDescent="0.2">
      <c r="A10" s="51" t="s">
        <v>97</v>
      </c>
      <c r="B10" s="5"/>
      <c r="C10" s="22">
        <f>G10+K10</f>
        <v>1999</v>
      </c>
      <c r="D10" s="22">
        <f>H10+L10</f>
        <v>319</v>
      </c>
      <c r="E10" s="22">
        <f>I10+M10</f>
        <v>71</v>
      </c>
      <c r="F10" s="15"/>
      <c r="G10" s="22"/>
      <c r="H10" s="22"/>
      <c r="I10" s="22"/>
      <c r="J10" s="15"/>
      <c r="K10" s="22">
        <v>1999</v>
      </c>
      <c r="L10" s="22">
        <v>319</v>
      </c>
      <c r="M10" s="22">
        <v>71</v>
      </c>
      <c r="N10" s="6"/>
    </row>
    <row r="11" spans="1:14" x14ac:dyDescent="0.2">
      <c r="A11" s="51" t="s">
        <v>96</v>
      </c>
      <c r="B11" s="5"/>
      <c r="C11" s="22"/>
      <c r="D11" s="22"/>
      <c r="E11" s="22"/>
      <c r="F11" s="15"/>
      <c r="G11" s="22"/>
      <c r="H11" s="22"/>
      <c r="I11" s="22"/>
      <c r="J11" s="15"/>
      <c r="K11" s="22">
        <f>(63800+998)/1000</f>
        <v>64.798000000000002</v>
      </c>
      <c r="L11" s="22"/>
      <c r="M11" s="22">
        <f>(15950+249)/1000</f>
        <v>16.199000000000002</v>
      </c>
      <c r="N11" s="6"/>
    </row>
    <row r="12" spans="1:14" x14ac:dyDescent="0.2">
      <c r="A12" s="51" t="s">
        <v>95</v>
      </c>
      <c r="B12" s="5"/>
      <c r="C12" s="22">
        <f>G12+K12</f>
        <v>342</v>
      </c>
      <c r="D12" s="22"/>
      <c r="E12" s="22">
        <f>I12+M12</f>
        <v>18</v>
      </c>
      <c r="F12" s="15"/>
      <c r="G12" s="22"/>
      <c r="H12" s="22"/>
      <c r="I12" s="22"/>
      <c r="J12" s="15"/>
      <c r="K12" s="22">
        <v>342</v>
      </c>
      <c r="L12" s="22"/>
      <c r="M12" s="22">
        <v>18</v>
      </c>
      <c r="N12" s="6"/>
    </row>
    <row r="13" spans="1:14" x14ac:dyDescent="0.2">
      <c r="A13" s="51" t="s">
        <v>94</v>
      </c>
      <c r="B13" s="5"/>
      <c r="C13" s="22">
        <f>G13+K13</f>
        <v>60323</v>
      </c>
      <c r="D13" s="22">
        <f>H13+L13</f>
        <v>40477</v>
      </c>
      <c r="E13" s="22">
        <f>I13+M13</f>
        <v>1619</v>
      </c>
      <c r="F13" s="15"/>
      <c r="G13" s="22">
        <v>24948</v>
      </c>
      <c r="H13" s="22">
        <v>29333</v>
      </c>
      <c r="I13" s="22">
        <v>568</v>
      </c>
      <c r="J13" s="15"/>
      <c r="K13" s="22">
        <v>35375</v>
      </c>
      <c r="L13" s="22">
        <v>11144</v>
      </c>
      <c r="M13" s="22">
        <v>1051</v>
      </c>
      <c r="N13" s="6"/>
    </row>
    <row r="14" spans="1:14" x14ac:dyDescent="0.2">
      <c r="A14" s="51" t="s">
        <v>93</v>
      </c>
      <c r="B14" s="5"/>
      <c r="C14" s="22">
        <f>G14+K14</f>
        <v>64459.174271022202</v>
      </c>
      <c r="D14" s="22">
        <f>H14+L14</f>
        <v>13117.141753113574</v>
      </c>
      <c r="E14" s="22">
        <f>I14+M14</f>
        <v>20362.333917902684</v>
      </c>
      <c r="F14" s="15"/>
      <c r="G14" s="22">
        <f>(17169+259+489+12846)/0.67286</f>
        <v>45719.763398032279</v>
      </c>
      <c r="H14" s="22">
        <f>(5476+2387)/0.67286</f>
        <v>11685.937639330617</v>
      </c>
      <c r="I14" s="22">
        <f>(7301+173+10+6360)/0.67286</f>
        <v>20574.859554736497</v>
      </c>
      <c r="J14" s="15"/>
      <c r="K14" s="22">
        <f>(268+4144+627+3511+3144+915)/0.67286</f>
        <v>18739.410872989924</v>
      </c>
      <c r="L14" s="22">
        <f>(59-12+1101+161+145+474-965)/0.67286</f>
        <v>1431.2041137829563</v>
      </c>
      <c r="M14" s="22">
        <f>(17+346+71+302+435-1314)/0.67286</f>
        <v>-212.52563683381388</v>
      </c>
      <c r="N14" s="6"/>
    </row>
    <row r="15" spans="1:14" x14ac:dyDescent="0.2">
      <c r="A15" s="51" t="s">
        <v>92</v>
      </c>
      <c r="B15" s="5"/>
      <c r="C15" s="22">
        <f>G15+K15</f>
        <v>282</v>
      </c>
      <c r="D15" s="22">
        <f>H15+L15</f>
        <v>2</v>
      </c>
      <c r="E15" s="22">
        <f>I15+M15</f>
        <v>60</v>
      </c>
      <c r="F15" s="15"/>
      <c r="G15" s="22"/>
      <c r="H15" s="22"/>
      <c r="I15" s="22"/>
      <c r="J15" s="15"/>
      <c r="K15" s="22">
        <v>282</v>
      </c>
      <c r="L15" s="22">
        <v>2</v>
      </c>
      <c r="M15" s="22">
        <v>60</v>
      </c>
      <c r="N15" s="6"/>
    </row>
    <row r="16" spans="1:14" x14ac:dyDescent="0.2">
      <c r="A16" s="51" t="s">
        <v>91</v>
      </c>
      <c r="B16" s="5"/>
      <c r="C16" s="22">
        <f>G16+K16</f>
        <v>1399</v>
      </c>
      <c r="D16" s="22">
        <f>H16+L16</f>
        <v>1445</v>
      </c>
      <c r="E16" s="22">
        <f>I16+M16</f>
        <v>33</v>
      </c>
      <c r="F16" s="15"/>
      <c r="G16" s="22"/>
      <c r="H16" s="22"/>
      <c r="I16" s="22"/>
      <c r="J16" s="15"/>
      <c r="K16" s="22">
        <v>1399</v>
      </c>
      <c r="L16" s="22">
        <v>1445</v>
      </c>
      <c r="M16" s="22">
        <v>33</v>
      </c>
      <c r="N16" s="6"/>
    </row>
    <row r="17" spans="1:14" x14ac:dyDescent="0.2">
      <c r="A17" s="51" t="s">
        <v>90</v>
      </c>
      <c r="B17" s="5"/>
      <c r="C17" s="22"/>
      <c r="D17" s="22"/>
      <c r="E17" s="22"/>
      <c r="F17" s="15"/>
      <c r="G17" s="22"/>
      <c r="H17" s="22"/>
      <c r="I17" s="22"/>
      <c r="J17" s="15"/>
      <c r="K17" s="22"/>
      <c r="L17" s="22"/>
      <c r="M17" s="22"/>
      <c r="N17" s="6"/>
    </row>
    <row r="18" spans="1:14" x14ac:dyDescent="0.2">
      <c r="A18" s="51" t="s">
        <v>89</v>
      </c>
      <c r="B18" s="5"/>
      <c r="C18" s="22"/>
      <c r="D18" s="22"/>
      <c r="E18" s="22"/>
      <c r="F18" s="15"/>
      <c r="G18" s="22"/>
      <c r="H18" s="22"/>
      <c r="I18" s="22"/>
      <c r="J18" s="15"/>
      <c r="K18" s="22"/>
      <c r="L18" s="22"/>
      <c r="M18" s="22"/>
      <c r="N18" s="6"/>
    </row>
    <row r="19" spans="1:14" x14ac:dyDescent="0.2">
      <c r="A19" s="51" t="s">
        <v>15</v>
      </c>
      <c r="B19" s="5"/>
      <c r="C19" s="22"/>
      <c r="D19" s="22"/>
      <c r="E19" s="22"/>
      <c r="F19" s="15"/>
      <c r="G19" s="22"/>
      <c r="H19" s="22"/>
      <c r="I19" s="22"/>
      <c r="J19" s="15"/>
      <c r="K19" s="22"/>
      <c r="L19" s="22"/>
      <c r="M19" s="22"/>
      <c r="N19" s="6"/>
    </row>
    <row r="20" spans="1:14" x14ac:dyDescent="0.2">
      <c r="A20" s="51" t="s">
        <v>88</v>
      </c>
      <c r="B20" s="5"/>
      <c r="C20" s="22"/>
      <c r="D20" s="22"/>
      <c r="E20" s="22"/>
      <c r="F20" s="15"/>
      <c r="G20" s="22"/>
      <c r="H20" s="22"/>
      <c r="I20" s="22"/>
      <c r="J20" s="15"/>
      <c r="K20" s="22"/>
      <c r="L20" s="22"/>
      <c r="M20" s="22"/>
      <c r="N20" s="6"/>
    </row>
    <row r="21" spans="1:14" x14ac:dyDescent="0.2">
      <c r="A21" s="51" t="s">
        <v>17</v>
      </c>
      <c r="B21" s="5"/>
      <c r="C21" s="22">
        <f>G21+K21</f>
        <v>1401</v>
      </c>
      <c r="D21" s="22">
        <f>H21+L21</f>
        <v>239</v>
      </c>
      <c r="E21" s="22">
        <f>I21+M21</f>
        <v>160</v>
      </c>
      <c r="F21" s="15"/>
      <c r="G21" s="22"/>
      <c r="H21" s="22"/>
      <c r="I21" s="22"/>
      <c r="J21" s="15"/>
      <c r="K21" s="22">
        <v>1401</v>
      </c>
      <c r="L21" s="22">
        <v>239</v>
      </c>
      <c r="M21" s="22">
        <v>160</v>
      </c>
      <c r="N21" s="6"/>
    </row>
    <row r="22" spans="1:14" x14ac:dyDescent="0.2">
      <c r="A22" s="51" t="s">
        <v>18</v>
      </c>
      <c r="B22" s="5"/>
      <c r="C22" s="22">
        <f>G22+K22</f>
        <v>369.5</v>
      </c>
      <c r="D22" s="22"/>
      <c r="E22" s="22"/>
      <c r="F22" s="15"/>
      <c r="G22" s="22"/>
      <c r="H22" s="22"/>
      <c r="I22" s="22"/>
      <c r="J22" s="15"/>
      <c r="K22" s="22">
        <v>369.5</v>
      </c>
      <c r="L22" s="22"/>
      <c r="M22" s="22"/>
      <c r="N22" s="6"/>
    </row>
    <row r="23" spans="1:14" x14ac:dyDescent="0.2">
      <c r="A23" s="51" t="s">
        <v>55</v>
      </c>
      <c r="B23" s="5"/>
      <c r="C23" s="22"/>
      <c r="D23" s="22"/>
      <c r="E23" s="22"/>
      <c r="F23" s="15"/>
      <c r="G23" s="22"/>
      <c r="H23" s="22"/>
      <c r="I23" s="22"/>
      <c r="J23" s="15"/>
      <c r="K23" s="22"/>
      <c r="L23" s="22"/>
      <c r="M23" s="22"/>
      <c r="N23" s="6"/>
    </row>
    <row r="24" spans="1:14" x14ac:dyDescent="0.2">
      <c r="A24" s="51" t="s">
        <v>87</v>
      </c>
      <c r="B24" s="5"/>
      <c r="C24" s="22"/>
      <c r="D24" s="22"/>
      <c r="E24" s="22"/>
      <c r="F24" s="15"/>
      <c r="G24" s="22"/>
      <c r="H24" s="22"/>
      <c r="I24" s="22"/>
      <c r="J24" s="15"/>
      <c r="K24" s="22"/>
      <c r="L24" s="22"/>
      <c r="M24" s="22"/>
      <c r="N24" s="6"/>
    </row>
    <row r="25" spans="1:14" x14ac:dyDescent="0.2">
      <c r="A25" s="51" t="s">
        <v>86</v>
      </c>
      <c r="B25" s="5"/>
      <c r="C25" s="22">
        <f>G25+K25</f>
        <v>32524</v>
      </c>
      <c r="D25" s="22">
        <f>H25+L25</f>
        <v>8853</v>
      </c>
      <c r="E25" s="22">
        <f>I25+M25</f>
        <v>2445</v>
      </c>
      <c r="F25" s="15"/>
      <c r="G25" s="22">
        <v>29722</v>
      </c>
      <c r="H25" s="22">
        <v>8605</v>
      </c>
      <c r="I25" s="22">
        <v>2317</v>
      </c>
      <c r="J25" s="15"/>
      <c r="K25" s="22">
        <v>2802</v>
      </c>
      <c r="L25" s="22">
        <v>248</v>
      </c>
      <c r="M25" s="22">
        <v>128</v>
      </c>
      <c r="N25" s="6"/>
    </row>
    <row r="26" spans="1:14" x14ac:dyDescent="0.2">
      <c r="A26" s="51" t="s">
        <v>85</v>
      </c>
      <c r="B26" s="5"/>
      <c r="C26" s="33">
        <f>G26+K26</f>
        <v>20192</v>
      </c>
      <c r="D26" s="22">
        <f>H26+L26</f>
        <v>19265</v>
      </c>
      <c r="E26" s="22">
        <f>I26+M26</f>
        <v>643</v>
      </c>
      <c r="F26" s="15"/>
      <c r="G26" s="32"/>
      <c r="H26" s="32"/>
      <c r="I26" s="32"/>
      <c r="J26" s="15"/>
      <c r="K26" s="32">
        <v>20192</v>
      </c>
      <c r="L26" s="32">
        <v>19265</v>
      </c>
      <c r="M26" s="32">
        <v>643</v>
      </c>
      <c r="N26" s="6"/>
    </row>
    <row r="27" spans="1:14" x14ac:dyDescent="0.2">
      <c r="A27" s="51" t="s">
        <v>84</v>
      </c>
      <c r="B27" s="5"/>
      <c r="C27" s="22"/>
      <c r="D27" s="22"/>
      <c r="E27" s="22"/>
      <c r="F27" s="15"/>
      <c r="G27" s="22"/>
      <c r="H27" s="22"/>
      <c r="I27" s="22"/>
      <c r="J27" s="15"/>
      <c r="K27" s="22"/>
      <c r="L27" s="22"/>
      <c r="M27" s="22"/>
      <c r="N27" s="6"/>
    </row>
    <row r="28" spans="1:14" x14ac:dyDescent="0.2">
      <c r="A28" s="51" t="s">
        <v>24</v>
      </c>
      <c r="B28" s="5"/>
      <c r="C28" s="22"/>
      <c r="D28" s="22"/>
      <c r="E28" s="22"/>
      <c r="F28" s="15"/>
      <c r="G28" s="22"/>
      <c r="H28" s="22"/>
      <c r="I28" s="22"/>
      <c r="J28" s="15"/>
      <c r="K28" s="22"/>
      <c r="L28" s="22"/>
      <c r="M28" s="22"/>
      <c r="N28" s="6"/>
    </row>
    <row r="29" spans="1:14" x14ac:dyDescent="0.2">
      <c r="A29" s="51" t="s">
        <v>25</v>
      </c>
      <c r="B29" s="5"/>
      <c r="C29" s="22"/>
      <c r="D29" s="22"/>
      <c r="E29" s="22"/>
      <c r="F29" s="15"/>
      <c r="G29" s="22"/>
      <c r="H29" s="22"/>
      <c r="I29" s="22"/>
      <c r="J29" s="15"/>
      <c r="K29" s="22"/>
      <c r="L29" s="22"/>
      <c r="M29" s="22"/>
      <c r="N29" s="6"/>
    </row>
    <row r="30" spans="1:14" x14ac:dyDescent="0.2">
      <c r="A30" s="51" t="s">
        <v>83</v>
      </c>
      <c r="B30" s="5"/>
      <c r="C30" s="22">
        <f>G30+K30</f>
        <v>31628.861554145595</v>
      </c>
      <c r="D30" s="22">
        <f>H30+L30</f>
        <v>22622.16797005996</v>
      </c>
      <c r="E30" s="22">
        <f>I30+M30</f>
        <v>26666.756093307755</v>
      </c>
      <c r="F30" s="15"/>
      <c r="G30" s="22">
        <f>198252/7.4549</f>
        <v>26593.515674254515</v>
      </c>
      <c r="H30" s="22">
        <f>154525/7.4549</f>
        <v>20727.977571798412</v>
      </c>
      <c r="I30" s="22">
        <f>198252/7.4549</f>
        <v>26593.515674254515</v>
      </c>
      <c r="J30" s="15"/>
      <c r="K30" s="22">
        <f>37538/7.4549</f>
        <v>5035.3458798910779</v>
      </c>
      <c r="L30" s="22">
        <f>14121/7.4549</f>
        <v>1894.1903982615461</v>
      </c>
      <c r="M30" s="22">
        <f>546/7.4549</f>
        <v>73.240419053240146</v>
      </c>
      <c r="N30" s="6"/>
    </row>
    <row r="31" spans="1:14" x14ac:dyDescent="0.2">
      <c r="A31" s="51" t="s">
        <v>82</v>
      </c>
      <c r="B31" s="5"/>
      <c r="C31" s="22"/>
      <c r="D31" s="22"/>
      <c r="E31" s="22"/>
      <c r="F31" s="15"/>
      <c r="G31" s="22"/>
      <c r="H31" s="22"/>
      <c r="I31" s="22"/>
      <c r="J31" s="15"/>
      <c r="K31" s="22"/>
      <c r="L31" s="22"/>
      <c r="M31" s="22"/>
      <c r="N31" s="6"/>
    </row>
    <row r="32" spans="1:14" x14ac:dyDescent="0.2">
      <c r="A32" s="51" t="s">
        <v>81</v>
      </c>
      <c r="B32" s="5"/>
      <c r="C32" s="22"/>
      <c r="D32" s="22"/>
      <c r="E32" s="22"/>
      <c r="F32" s="15"/>
      <c r="G32" s="22"/>
      <c r="H32" s="22"/>
      <c r="I32" s="22"/>
      <c r="J32" s="15"/>
      <c r="K32" s="22"/>
      <c r="L32" s="22"/>
      <c r="M32" s="22"/>
      <c r="N32" s="6"/>
    </row>
    <row r="33" spans="1:14" x14ac:dyDescent="0.2">
      <c r="A33" s="51" t="s">
        <v>80</v>
      </c>
      <c r="B33" s="5"/>
      <c r="C33" s="22"/>
      <c r="D33" s="22"/>
      <c r="E33" s="22"/>
      <c r="F33" s="15"/>
      <c r="G33" s="22"/>
      <c r="H33" s="22"/>
      <c r="I33" s="22"/>
      <c r="J33" s="15"/>
      <c r="K33" s="22"/>
      <c r="L33" s="22"/>
      <c r="M33" s="22"/>
      <c r="N33" s="6"/>
    </row>
    <row r="34" spans="1:14" x14ac:dyDescent="0.2">
      <c r="A34" s="44"/>
      <c r="B34" s="1"/>
      <c r="C34" s="20"/>
      <c r="D34" s="21"/>
      <c r="E34" s="21"/>
      <c r="F34" s="14"/>
      <c r="G34" s="21"/>
      <c r="H34" s="21"/>
      <c r="I34" s="21"/>
      <c r="J34" s="14"/>
      <c r="K34" s="21"/>
      <c r="L34" s="25"/>
      <c r="M34" s="25"/>
      <c r="N34" s="8"/>
    </row>
    <row r="35" spans="1:14" x14ac:dyDescent="0.2">
      <c r="A35" s="51" t="s">
        <v>79</v>
      </c>
      <c r="B35" s="5"/>
      <c r="C35" s="22"/>
      <c r="D35" s="22"/>
      <c r="E35" s="22"/>
      <c r="F35" s="15"/>
      <c r="G35" s="22"/>
      <c r="H35" s="22"/>
      <c r="I35" s="22"/>
      <c r="J35" s="15"/>
      <c r="K35" s="22"/>
      <c r="L35" s="22"/>
      <c r="M35" s="22"/>
      <c r="N35" s="6"/>
    </row>
    <row r="36" spans="1:14" x14ac:dyDescent="0.2">
      <c r="A36" s="51" t="s">
        <v>32</v>
      </c>
      <c r="B36" s="5"/>
      <c r="C36" s="22">
        <v>10</v>
      </c>
      <c r="D36" s="22"/>
      <c r="E36" s="22"/>
      <c r="F36" s="15"/>
      <c r="G36" s="22"/>
      <c r="H36" s="22"/>
      <c r="I36" s="22"/>
      <c r="J36" s="15"/>
      <c r="K36" s="22">
        <v>10</v>
      </c>
      <c r="L36" s="22"/>
      <c r="M36" s="22"/>
      <c r="N36" s="6"/>
    </row>
    <row r="37" spans="1:14" x14ac:dyDescent="0.2">
      <c r="A37" s="51" t="s">
        <v>78</v>
      </c>
      <c r="B37" s="5"/>
      <c r="C37" s="22">
        <f>G37+K37</f>
        <v>6050</v>
      </c>
      <c r="D37" s="22">
        <f>H37+L37</f>
        <v>963</v>
      </c>
      <c r="E37" s="22">
        <f>I37+M37</f>
        <v>49</v>
      </c>
      <c r="F37" s="15"/>
      <c r="G37" s="22"/>
      <c r="H37" s="22"/>
      <c r="I37" s="22"/>
      <c r="J37" s="15"/>
      <c r="K37" s="22">
        <v>6050</v>
      </c>
      <c r="L37" s="22">
        <v>963</v>
      </c>
      <c r="M37" s="22">
        <v>49</v>
      </c>
      <c r="N37" s="6"/>
    </row>
    <row r="38" spans="1:14" x14ac:dyDescent="0.2">
      <c r="A38" s="51"/>
      <c r="B38" s="5"/>
      <c r="C38" s="22"/>
      <c r="D38" s="22"/>
      <c r="E38" s="22"/>
      <c r="F38" s="15"/>
      <c r="G38" s="22"/>
      <c r="H38" s="22"/>
      <c r="I38" s="22"/>
      <c r="J38" s="15"/>
      <c r="K38" s="22"/>
      <c r="L38" s="22"/>
      <c r="M38" s="22"/>
      <c r="N38" s="6"/>
    </row>
    <row r="39" spans="1:14" x14ac:dyDescent="0.2">
      <c r="A39" s="44" t="s">
        <v>77</v>
      </c>
      <c r="B39" s="2"/>
      <c r="C39" s="23">
        <f>SUM(C10:C37)</f>
        <v>220979.53582516778</v>
      </c>
      <c r="D39" s="23">
        <f>SUM(D10:D37)</f>
        <v>107302.30972317353</v>
      </c>
      <c r="E39" s="23">
        <f>SUM(E10:E37)</f>
        <v>52127.090011210443</v>
      </c>
      <c r="F39" s="16"/>
      <c r="G39" s="23">
        <f>SUM(G10:G37)</f>
        <v>126983.27907228679</v>
      </c>
      <c r="H39" s="23">
        <f>SUM(H10:H37)</f>
        <v>70351.915211129031</v>
      </c>
      <c r="I39" s="23">
        <f>SUM(I10:I37)</f>
        <v>50053.375228991012</v>
      </c>
      <c r="J39" s="16"/>
      <c r="K39" s="23">
        <f>SUM(K10:K37)</f>
        <v>94061.054752880998</v>
      </c>
      <c r="L39" s="23">
        <f>SUM(L10:L37)</f>
        <v>36950.394512044506</v>
      </c>
      <c r="M39" s="23">
        <f>SUM(M10:M37)</f>
        <v>2089.9137822194261</v>
      </c>
      <c r="N39" s="9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</sheetData>
  <mergeCells count="2">
    <mergeCell ref="G3:I3"/>
    <mergeCell ref="K3:N3"/>
  </mergeCells>
  <printOptions gridLines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F2FCD66A72934EA0FE4A11994703F9" ma:contentTypeVersion="1" ma:contentTypeDescription="Create a new document." ma:contentTypeScope="" ma:versionID="ce9906ee04c6f2b93a8b450f7bddce8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2AD9E-A99D-43CC-9CF9-BCA0D96DC8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20244F-9010-4738-B029-8F909AB3291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B9F7B52-E466-419A-A68D-6497E86C382A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1A1C1E1-3B8F-4712-92AE-3BB2A52BD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vahinko</vt:lpstr>
      <vt:lpstr>skade</vt:lpstr>
      <vt:lpstr>non-life</vt:lpstr>
    </vt:vector>
  </TitlesOfParts>
  <Company>Vakuutusvalvonta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TIL-VAH-2-UlkomaistenETA2006.xls</dc:title>
  <dc:creator>Hännikäinen Martti</dc:creator>
  <cp:lastModifiedBy>Kantola, Riikka</cp:lastModifiedBy>
  <cp:lastPrinted>2008-07-30T14:36:55Z</cp:lastPrinted>
  <dcterms:created xsi:type="dcterms:W3CDTF">2006-08-03T07:57:29Z</dcterms:created>
  <dcterms:modified xsi:type="dcterms:W3CDTF">2018-11-28T12:28:23Z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valle</vt:lpwstr>
  </property>
  <property fmtid="{D5CDD505-2E9C-101B-9397-08002B2CF9AE}" pid="3" name="FivaRecordNumber">
    <vt:lpwstr/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Kohderyhma2">
    <vt:lpwstr/>
  </property>
  <property fmtid="{D5CDD505-2E9C-101B-9397-08002B2CF9AE}" pid="7" name="display_urn:schemas-microsoft-com:office:office#Author">
    <vt:lpwstr>valle</vt:lpwstr>
  </property>
  <property fmtid="{D5CDD505-2E9C-101B-9397-08002B2CF9AE}" pid="8" name="FivaInstructionLastChangeDate">
    <vt:lpwstr/>
  </property>
  <property fmtid="{D5CDD505-2E9C-101B-9397-08002B2CF9AE}" pid="9" name="Avainsanat">
    <vt:lpwstr/>
  </property>
  <property fmtid="{D5CDD505-2E9C-101B-9397-08002B2CF9AE}" pid="10" name="Kohderyhma">
    <vt:lpwstr/>
  </property>
  <property fmtid="{D5CDD505-2E9C-101B-9397-08002B2CF9AE}" pid="11" name="ContentTypeId">
    <vt:lpwstr>0x010100AC82EBC92DD2084DB59E5CA65EB7485F</vt:lpwstr>
  </property>
  <property fmtid="{D5CDD505-2E9C-101B-9397-08002B2CF9AE}" pid="12" name="Dokumenttityyppi">
    <vt:lpwstr/>
  </property>
  <property fmtid="{D5CDD505-2E9C-101B-9397-08002B2CF9AE}" pid="13" name="FivaInstructionStartDate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FivaOrganization">
    <vt:lpwstr/>
  </property>
  <property fmtid="{D5CDD505-2E9C-101B-9397-08002B2CF9AE}" pid="17" name="FivaLanguage">
    <vt:lpwstr/>
  </property>
  <property fmtid="{D5CDD505-2E9C-101B-9397-08002B2CF9AE}" pid="18" name="FivaInstructionEndDate">
    <vt:lpwstr/>
  </property>
  <property fmtid="{D5CDD505-2E9C-101B-9397-08002B2CF9AE}" pid="19" name="FivaIdentityNumber">
    <vt:lpwstr/>
  </property>
  <property fmtid="{D5CDD505-2E9C-101B-9397-08002B2CF9AE}" pid="20" name="Aihepiiri">
    <vt:lpwstr/>
  </property>
  <property fmtid="{D5CDD505-2E9C-101B-9397-08002B2CF9AE}" pid="21" name="xd_Signature">
    <vt:lpwstr/>
  </property>
  <property fmtid="{D5CDD505-2E9C-101B-9397-08002B2CF9AE}" pid="22" name="FivaInstructionID">
    <vt:lpwstr/>
  </property>
  <property fmtid="{D5CDD505-2E9C-101B-9397-08002B2CF9AE}" pid="23" name="FivaKeywordsTaxField">
    <vt:lpwstr>6;#Suomen Pankki|f3a1eab2-ad80-4fdb-b6c2-0f6884d1708a</vt:lpwstr>
  </property>
  <property fmtid="{D5CDD505-2E9C-101B-9397-08002B2CF9AE}" pid="24" name="FivaTopicTaxFieldTaxHTField0">
    <vt:lpwstr/>
  </property>
  <property fmtid="{D5CDD505-2E9C-101B-9397-08002B2CF9AE}" pid="25" name="FivaTopicTaxField">
    <vt:lpwstr/>
  </property>
  <property fmtid="{D5CDD505-2E9C-101B-9397-08002B2CF9AE}" pid="26" name="FivaKeywordsTaxFieldTaxHTField0">
    <vt:lpwstr>Suomen Pankki|f3a1eab2-ad80-4fdb-b6c2-0f6884d1708a</vt:lpwstr>
  </property>
  <property fmtid="{D5CDD505-2E9C-101B-9397-08002B2CF9AE}" pid="27" name="FivaTargetGroup2TaxField">
    <vt:lpwstr/>
  </property>
  <property fmtid="{D5CDD505-2E9C-101B-9397-08002B2CF9AE}" pid="28" name="FivaDocumentTypeTaxField">
    <vt:lpwstr/>
  </property>
  <property fmtid="{D5CDD505-2E9C-101B-9397-08002B2CF9AE}" pid="29" name="FivaDocumentTypeTaxFieldTaxHTField0">
    <vt:lpwstr/>
  </property>
  <property fmtid="{D5CDD505-2E9C-101B-9397-08002B2CF9AE}" pid="30" name="FivaTargetGroupTaxFieldTaxHTField0">
    <vt:lpwstr>Muut|75556a7b-5c94-4770-a915-34799d8d352c</vt:lpwstr>
  </property>
  <property fmtid="{D5CDD505-2E9C-101B-9397-08002B2CF9AE}" pid="31" name="FivaTargetGroupTaxField">
    <vt:lpwstr>32;#Muut|75556a7b-5c94-4770-a915-34799d8d352c</vt:lpwstr>
  </property>
  <property fmtid="{D5CDD505-2E9C-101B-9397-08002B2CF9AE}" pid="32" name="FivaTargetGroup2TaxFieldTaxHTField0">
    <vt:lpwstr/>
  </property>
  <property fmtid="{D5CDD505-2E9C-101B-9397-08002B2CF9AE}" pid="33" name="TaxCatchAll">
    <vt:lpwstr>32;#Muut|75556a7b-5c94-4770-a915-34799d8d352c;#6;#Suomen Pankki|f3a1eab2-ad80-4fdb-b6c2-0f6884d1708a</vt:lpwstr>
  </property>
  <property fmtid="{D5CDD505-2E9C-101B-9397-08002B2CF9AE}" pid="34" name="{A44787D4-0540-4523-9961-78E4036D8C6D}">
    <vt:lpwstr>{68E36E5A-124E-4393-AAB2-D243564ED7A6}</vt:lpwstr>
  </property>
</Properties>
</file>